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egasystems-my.sharepoint.com/personal/susan_lippa_pega_com/Documents/Desktop/"/>
    </mc:Choice>
  </mc:AlternateContent>
  <xr:revisionPtr revIDLastSave="0" documentId="8_{DB379BC7-3903-402E-A521-4B88A1C1907A}" xr6:coauthVersionLast="47" xr6:coauthVersionMax="47" xr10:uidLastSave="{00000000-0000-0000-0000-000000000000}"/>
  <bookViews>
    <workbookView xWindow="-41715" yWindow="-180" windowWidth="34395" windowHeight="15945" xr2:uid="{FCBF8592-DADD-450E-AB22-92F4F5C49B02}"/>
  </bookViews>
  <sheets>
    <sheet name="Project Summary" sheetId="1" r:id="rId1"/>
    <sheet name="Assumptions" sheetId="2" r:id="rId2"/>
    <sheet name="Microjourneys" sheetId="3" r:id="rId3"/>
    <sheet name="Case Types" sheetId="4" r:id="rId4"/>
    <sheet name="Supporting Features" sheetId="5" r:id="rId5"/>
    <sheet name="Interfaces" sheetId="6" r:id="rId6"/>
    <sheet name="Personas" sheetId="7" r:id="rId7"/>
    <sheet name="Reports" sheetId="8" r:id="rId8"/>
    <sheet name="Work Backlog" sheetId="9" r:id="rId9"/>
    <sheet name="Project Attributes" sheetId="10" r:id="rId10"/>
    <sheet name="Reference Sizing" sheetId="11" r:id="rId11"/>
  </sheets>
  <externalReferences>
    <externalReference r:id="rId12"/>
  </externalReferences>
  <definedNames>
    <definedName name="CoProdFlag">[1]Calculations!$Q$24</definedName>
    <definedName name="DSMFlag">[1]Calculations!$J$29</definedName>
    <definedName name="DSMpkg">'Project Attributes'!$D$20</definedName>
    <definedName name="LocNumFormat">[1]Calculations!$Q$23</definedName>
    <definedName name="NumJourneys">[1]Microjourneys!$B$10</definedName>
    <definedName name="PegaVersion">[1]Dropdowns!$AH$2:$AH$12</definedName>
    <definedName name="RobotFlag">'Project Attributes'!$D$19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1" l="1"/>
  <c r="N3" i="11"/>
  <c r="F13" i="11" l="1"/>
  <c r="F7" i="11"/>
  <c r="M3" i="11"/>
  <c r="L13" i="11" s="1"/>
  <c r="L3" i="11"/>
  <c r="F20" i="10"/>
  <c r="F19" i="10"/>
  <c r="E30" i="9"/>
  <c r="C30" i="9" s="1"/>
  <c r="A30" i="9"/>
  <c r="E29" i="9"/>
  <c r="C29" i="9" s="1"/>
  <c r="A29" i="9"/>
  <c r="E28" i="9"/>
  <c r="C28" i="9"/>
  <c r="A28" i="9"/>
  <c r="E27" i="9"/>
  <c r="C27" i="9" s="1"/>
  <c r="A27" i="9"/>
  <c r="E26" i="9"/>
  <c r="C26" i="9" s="1"/>
  <c r="A26" i="9"/>
  <c r="E25" i="9"/>
  <c r="C25" i="9" s="1"/>
  <c r="A25" i="9"/>
  <c r="E24" i="9"/>
  <c r="C24" i="9" s="1"/>
  <c r="A24" i="9"/>
  <c r="E23" i="9"/>
  <c r="C23" i="9" s="1"/>
  <c r="A23" i="9"/>
  <c r="E22" i="9"/>
  <c r="C22" i="9" s="1"/>
  <c r="A22" i="9"/>
  <c r="E21" i="9"/>
  <c r="C21" i="9" s="1"/>
  <c r="A21" i="9"/>
  <c r="E20" i="9"/>
  <c r="C20" i="9"/>
  <c r="A20" i="9"/>
  <c r="E19" i="9"/>
  <c r="C19" i="9" s="1"/>
  <c r="A19" i="9"/>
  <c r="E18" i="9"/>
  <c r="C18" i="9" s="1"/>
  <c r="A18" i="9"/>
  <c r="E17" i="9"/>
  <c r="C17" i="9" s="1"/>
  <c r="A17" i="9"/>
  <c r="E16" i="9"/>
  <c r="C16" i="9" s="1"/>
  <c r="A16" i="9"/>
  <c r="E15" i="9"/>
  <c r="C15" i="9" s="1"/>
  <c r="A15" i="9"/>
  <c r="E14" i="9"/>
  <c r="C14" i="9" s="1"/>
  <c r="A14" i="9"/>
  <c r="E13" i="9"/>
  <c r="C13" i="9"/>
  <c r="A13" i="9"/>
  <c r="E12" i="9"/>
  <c r="C12" i="9" s="1"/>
  <c r="A12" i="9"/>
  <c r="E11" i="9"/>
  <c r="C11" i="9" s="1"/>
  <c r="A11" i="9"/>
  <c r="E10" i="9"/>
  <c r="C10" i="9" s="1"/>
  <c r="A10" i="9"/>
  <c r="E9" i="9"/>
  <c r="C9" i="9" s="1"/>
  <c r="A9" i="9"/>
  <c r="E8" i="9"/>
  <c r="C8" i="9" s="1"/>
  <c r="A8" i="9"/>
  <c r="E7" i="9"/>
  <c r="C7" i="9" s="1"/>
  <c r="A7" i="9"/>
  <c r="E6" i="9"/>
  <c r="C6" i="9" s="1"/>
  <c r="A6" i="9"/>
  <c r="E5" i="9"/>
  <c r="C5" i="9" s="1"/>
  <c r="A5" i="9"/>
  <c r="E4" i="9"/>
  <c r="C4" i="9"/>
  <c r="A4" i="9"/>
  <c r="A7" i="8"/>
  <c r="A6" i="8"/>
  <c r="A9" i="7"/>
  <c r="A8" i="7"/>
  <c r="A7" i="7"/>
  <c r="A6" i="7"/>
  <c r="A5" i="7"/>
  <c r="A16" i="6"/>
  <c r="A15" i="6"/>
  <c r="A14" i="6"/>
  <c r="A13" i="6"/>
  <c r="A12" i="6"/>
  <c r="A11" i="6"/>
  <c r="A10" i="6"/>
  <c r="A9" i="6"/>
  <c r="A8" i="6"/>
  <c r="A7" i="6"/>
  <c r="A6" i="6"/>
  <c r="A5" i="6"/>
  <c r="A28" i="5"/>
  <c r="A27" i="5"/>
  <c r="A26" i="5"/>
  <c r="A25" i="5"/>
  <c r="A24" i="5"/>
  <c r="A23" i="5"/>
  <c r="A22" i="5"/>
  <c r="A21" i="5"/>
  <c r="A20" i="5"/>
  <c r="A19" i="5"/>
  <c r="A18" i="5"/>
  <c r="A17" i="5"/>
  <c r="A16" i="5"/>
  <c r="A15" i="5"/>
  <c r="A14" i="5"/>
  <c r="A13" i="5"/>
  <c r="A12" i="5"/>
  <c r="A11" i="5"/>
  <c r="A10" i="5"/>
  <c r="A9" i="5"/>
  <c r="A8" i="5"/>
  <c r="A7" i="5"/>
  <c r="A6" i="5"/>
  <c r="A10" i="4"/>
  <c r="A9" i="4"/>
  <c r="A8" i="4"/>
  <c r="A7" i="4"/>
  <c r="A6" i="4"/>
  <c r="A8" i="3"/>
  <c r="A7" i="3"/>
  <c r="A6" i="3"/>
  <c r="A5" i="3"/>
  <c r="G2" i="1"/>
  <c r="L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D4" authorId="0" shapeId="0" xr:uid="{B3A5A60B-8589-4CD5-A376-96A949525C52}">
      <text>
        <r>
          <rPr>
            <b/>
            <sz val="10"/>
            <color indexed="81"/>
            <rFont val="Tahoma"/>
            <family val="2"/>
          </rPr>
          <t>Low</t>
        </r>
        <r>
          <rPr>
            <sz val="10"/>
            <color indexed="81"/>
            <rFont val="Tahoma"/>
            <family val="2"/>
          </rPr>
          <t xml:space="preserve"> - Up to 3 stages, 10 steps total
</t>
        </r>
        <r>
          <rPr>
            <b/>
            <sz val="10"/>
            <color indexed="81"/>
            <rFont val="Tahoma"/>
            <family val="2"/>
          </rPr>
          <t>Medium</t>
        </r>
        <r>
          <rPr>
            <sz val="10"/>
            <color indexed="81"/>
            <rFont val="Tahoma"/>
            <family val="2"/>
          </rPr>
          <t xml:space="preserve"> - 4- 6 stages, 20 steps total
</t>
        </r>
        <r>
          <rPr>
            <b/>
            <sz val="10"/>
            <color indexed="81"/>
            <rFont val="Tahoma"/>
            <family val="2"/>
          </rPr>
          <t>High</t>
        </r>
        <r>
          <rPr>
            <sz val="10"/>
            <color indexed="81"/>
            <rFont val="Tahoma"/>
            <family val="2"/>
          </rPr>
          <t xml:space="preserve"> - 7 -9 stages, 30 steps total
</t>
        </r>
        <r>
          <rPr>
            <b/>
            <sz val="10"/>
            <color indexed="81"/>
            <rFont val="Tahoma"/>
            <family val="2"/>
          </rPr>
          <t>Complex</t>
        </r>
        <r>
          <rPr>
            <sz val="10"/>
            <color indexed="81"/>
            <rFont val="Tahoma"/>
            <family val="2"/>
          </rPr>
          <t xml:space="preserve"> - 10+ stages.  Note:  this is probably too big and should be split into two or more Case Types</t>
        </r>
      </text>
    </comment>
    <comment ref="E4" authorId="0" shapeId="0" xr:uid="{A97CACDB-D7D3-4B36-B8EC-8F3F686406BA}">
      <text>
        <r>
          <rPr>
            <sz val="9"/>
            <color indexed="81"/>
            <rFont val="Tahoma"/>
            <family val="2"/>
          </rPr>
          <t>What channels will this case type be built for?  Form allows for 25% increments for patial channel exposure.  Total may be greater than 100% as a case type can be built for multiple channels.</t>
        </r>
      </text>
    </comment>
    <comment ref="H5" authorId="0" shapeId="0" xr:uid="{4B6733A1-1808-482A-B8BA-8E014E3730F5}">
      <text>
        <r>
          <rPr>
            <sz val="9"/>
            <color indexed="81"/>
            <rFont val="Tahoma"/>
            <family val="2"/>
          </rPr>
          <t>For Example" PegaPulse, service driven headless,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B4" authorId="0" shapeId="0" xr:uid="{6EC1FEC9-EE7E-4DC4-A614-010D964E8E07}">
      <text>
        <r>
          <rPr>
            <sz val="12"/>
            <color indexed="81"/>
            <rFont val="Tahoma"/>
            <family val="2"/>
          </rPr>
          <t>A Supporting Feature is not a stage or step but rather an application wide feature that typically supports or enhances 1 or many case types</t>
        </r>
      </text>
    </comment>
    <comment ref="C4" authorId="0" shapeId="0" xr:uid="{4A1E5CCF-9B58-40F8-95BB-65FC709F7415}">
      <text>
        <r>
          <rPr>
            <sz val="9"/>
            <color indexed="81"/>
            <rFont val="Tahoma"/>
            <family val="2"/>
          </rPr>
          <t xml:space="preserve">Multi-Select picklist to associate the feature with any case types that it supports
Use </t>
        </r>
        <r>
          <rPr>
            <b/>
            <sz val="9"/>
            <color indexed="81"/>
            <rFont val="Tahoma"/>
            <family val="2"/>
          </rPr>
          <t xml:space="preserve">Delete </t>
        </r>
        <r>
          <rPr>
            <sz val="9"/>
            <color indexed="81"/>
            <rFont val="Tahoma"/>
            <family val="2"/>
          </rPr>
          <t>key to clear.</t>
        </r>
      </text>
    </comment>
    <comment ref="D4" authorId="0" shapeId="0" xr:uid="{5533CFDA-5654-494D-807A-AC5857B90F0D}">
      <text>
        <r>
          <rPr>
            <b/>
            <sz val="10"/>
            <color indexed="81"/>
            <rFont val="Tahoma"/>
            <family val="2"/>
          </rPr>
          <t>Low</t>
        </r>
        <r>
          <rPr>
            <sz val="10"/>
            <color indexed="81"/>
            <rFont val="Tahoma"/>
            <family val="2"/>
          </rPr>
          <t xml:space="preserve"> - Up to 5 days effort
</t>
        </r>
        <r>
          <rPr>
            <b/>
            <sz val="10"/>
            <color indexed="81"/>
            <rFont val="Tahoma"/>
            <family val="2"/>
          </rPr>
          <t>Medium</t>
        </r>
        <r>
          <rPr>
            <sz val="10"/>
            <color indexed="81"/>
            <rFont val="Tahoma"/>
            <family val="2"/>
          </rPr>
          <t xml:space="preserve"> - 5 - 10 days effort
</t>
        </r>
        <r>
          <rPr>
            <b/>
            <sz val="10"/>
            <color indexed="81"/>
            <rFont val="Tahoma"/>
            <family val="2"/>
          </rPr>
          <t>High</t>
        </r>
        <r>
          <rPr>
            <sz val="10"/>
            <color indexed="81"/>
            <rFont val="Tahoma"/>
            <family val="2"/>
          </rPr>
          <t xml:space="preserve"> - 11 - 15 days effort
</t>
        </r>
        <r>
          <rPr>
            <b/>
            <sz val="10"/>
            <color indexed="81"/>
            <rFont val="Tahoma"/>
            <family val="2"/>
          </rPr>
          <t xml:space="preserve">Complex </t>
        </r>
        <r>
          <rPr>
            <sz val="10"/>
            <color indexed="81"/>
            <rFont val="Tahoma"/>
            <family val="2"/>
          </rPr>
          <t>- 16+ days effort.  Note:  this is probably too big and should be split into two or more Features</t>
        </r>
      </text>
    </comment>
    <comment ref="E4" authorId="0" shapeId="0" xr:uid="{265F799B-DB48-4254-A21E-D3A30663B323}">
      <text>
        <r>
          <rPr>
            <sz val="9"/>
            <color indexed="81"/>
            <rFont val="Tahoma"/>
            <family val="2"/>
          </rPr>
          <t>What channels will this feature be built for?  Form allows for 25% increments for patial channel exposure.  Total may be greater than 100% as a featurel can be built for multiple channels.</t>
        </r>
      </text>
    </comment>
    <comment ref="H5" authorId="0" shapeId="0" xr:uid="{46F64F3E-F3DB-42A5-9DEB-52E18C3F7C85}">
      <text>
        <r>
          <rPr>
            <sz val="9"/>
            <color indexed="81"/>
            <rFont val="Tahoma"/>
            <family val="2"/>
          </rPr>
          <t>For Example" PegaPulse, service driven headless,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C4" authorId="0" shapeId="0" xr:uid="{44E19A09-E1D3-4BA6-B153-7E1B50F2991C}">
      <text>
        <r>
          <rPr>
            <sz val="9"/>
            <color indexed="81"/>
            <rFont val="Tahoma"/>
            <family val="2"/>
          </rPr>
          <t xml:space="preserve">Is this a Service or a Connector?
</t>
        </r>
        <r>
          <rPr>
            <b/>
            <sz val="9"/>
            <color indexed="81"/>
            <rFont val="Tahoma"/>
            <family val="2"/>
          </rPr>
          <t>Service:</t>
        </r>
        <r>
          <rPr>
            <sz val="9"/>
            <color indexed="81"/>
            <rFont val="Tahoma"/>
            <family val="2"/>
          </rPr>
          <t xml:space="preserve"> External system initiates call to Pega app
</t>
        </r>
        <r>
          <rPr>
            <b/>
            <sz val="9"/>
            <color indexed="81"/>
            <rFont val="Tahoma"/>
            <family val="2"/>
          </rPr>
          <t>Connector:</t>
        </r>
        <r>
          <rPr>
            <sz val="9"/>
            <color indexed="81"/>
            <rFont val="Tahoma"/>
            <family val="2"/>
          </rPr>
          <t xml:space="preserve"> Pega app initiates call to external system</t>
        </r>
      </text>
    </comment>
    <comment ref="D4" authorId="0" shapeId="0" xr:uid="{67664B44-5CF6-4C3B-AFEE-8F471BAB0178}">
      <text>
        <r>
          <rPr>
            <sz val="9"/>
            <color indexed="81"/>
            <rFont val="Tahoma"/>
            <family val="2"/>
          </rPr>
          <t xml:space="preserve">Select the interface or data source type.  Use unknown if you don't know at this point
</t>
        </r>
      </text>
    </comment>
    <comment ref="E4" authorId="0" shapeId="0" xr:uid="{99B8520E-E50A-44A6-B8D5-30770A3871EC}">
      <text>
        <r>
          <rPr>
            <b/>
            <sz val="10"/>
            <color indexed="81"/>
            <rFont val="Tahoma"/>
            <family val="2"/>
          </rPr>
          <t>Low</t>
        </r>
        <r>
          <rPr>
            <sz val="10"/>
            <color indexed="81"/>
            <rFont val="Tahoma"/>
            <family val="2"/>
          </rPr>
          <t xml:space="preserve"> - Simple Data mapping only E.g. SOAP typically with a WSDL
</t>
        </r>
        <r>
          <rPr>
            <b/>
            <sz val="10"/>
            <color indexed="81"/>
            <rFont val="Tahoma"/>
            <family val="2"/>
          </rPr>
          <t>Medium</t>
        </r>
        <r>
          <rPr>
            <sz val="10"/>
            <color indexed="81"/>
            <rFont val="Tahoma"/>
            <family val="2"/>
          </rPr>
          <t xml:space="preserve"> - Interpretation of the data into Pega.  Typically 20-50 fields
</t>
        </r>
        <r>
          <rPr>
            <b/>
            <sz val="10"/>
            <color indexed="81"/>
            <rFont val="Tahoma"/>
            <family val="2"/>
          </rPr>
          <t>High</t>
        </r>
        <r>
          <rPr>
            <sz val="10"/>
            <color indexed="81"/>
            <rFont val="Tahoma"/>
            <family val="2"/>
          </rPr>
          <t xml:space="preserve"> - Lots of data with complex meanings.  Typically 50+ fields</t>
        </r>
      </text>
    </comment>
    <comment ref="F4" authorId="0" shapeId="0" xr:uid="{959391E8-1C58-476A-9792-5BE2C67025C8}">
      <text>
        <r>
          <rPr>
            <b/>
            <sz val="9"/>
            <color indexed="81"/>
            <rFont val="Tahoma"/>
            <family val="2"/>
          </rPr>
          <t>Yes = Existing</t>
        </r>
        <r>
          <rPr>
            <sz val="9"/>
            <color indexed="81"/>
            <rFont val="Tahoma"/>
            <family val="2"/>
          </rPr>
          <t xml:space="preserve"> - the client has a system and interface that does this, so Pega work will be simple mapping (SOAP or similar) and we assume a WSDL or similar is available
</t>
        </r>
        <r>
          <rPr>
            <b/>
            <sz val="9"/>
            <color indexed="81"/>
            <rFont val="Tahoma"/>
            <family val="2"/>
          </rPr>
          <t xml:space="preserve">No = New </t>
        </r>
        <r>
          <rPr>
            <sz val="9"/>
            <color indexed="81"/>
            <rFont val="Tahoma"/>
            <family val="2"/>
          </rPr>
          <t>- this needs to be built new by the client, so will be built in parallel to Pega and no WSDL or spec is 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C4" authorId="0" shapeId="0" xr:uid="{0F62F8CF-304A-4D85-8AD9-1F156B3251E9}">
      <text>
        <r>
          <rPr>
            <b/>
            <sz val="10"/>
            <color indexed="81"/>
            <rFont val="Tahoma"/>
            <family val="2"/>
          </rPr>
          <t>Low</t>
        </r>
        <r>
          <rPr>
            <sz val="10"/>
            <color indexed="81"/>
            <rFont val="Tahoma"/>
            <family val="2"/>
          </rPr>
          <t xml:space="preserve"> - Straightforward display of data.  No manipulation, calculations, etc
</t>
        </r>
        <r>
          <rPr>
            <b/>
            <sz val="10"/>
            <color indexed="81"/>
            <rFont val="Tahoma"/>
            <family val="2"/>
          </rPr>
          <t>Medium</t>
        </r>
        <r>
          <rPr>
            <sz val="10"/>
            <color indexed="81"/>
            <rFont val="Tahoma"/>
            <family val="2"/>
          </rPr>
          <t xml:space="preserve"> - Calculation or inferences required
</t>
        </r>
        <r>
          <rPr>
            <b/>
            <sz val="10"/>
            <color indexed="81"/>
            <rFont val="Tahoma"/>
            <family val="2"/>
          </rPr>
          <t>High</t>
        </r>
        <r>
          <rPr>
            <sz val="10"/>
            <color indexed="81"/>
            <rFont val="Tahoma"/>
            <family val="2"/>
          </rPr>
          <t xml:space="preserve"> - Reporting on data we don't have, calculations, inferences, and complex formatting required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R2" authorId="0" shapeId="0" xr:uid="{E1142F8E-8094-4636-9764-8610BD401C38}">
      <text>
        <r>
          <rPr>
            <sz val="9"/>
            <color indexed="81"/>
            <rFont val="Tahoma"/>
            <family val="2"/>
          </rPr>
          <t xml:space="preserve">Put an 'X' in the cell for any role/persona that applies to the corresponding Case Type or Feature
</t>
        </r>
      </text>
    </comment>
    <comment ref="Z2" authorId="0" shapeId="0" xr:uid="{D01FB395-E4F7-47B2-A487-8B4E9273C908}">
      <text>
        <r>
          <rPr>
            <b/>
            <u/>
            <sz val="9"/>
            <color indexed="81"/>
            <rFont val="Tahoma"/>
            <family val="2"/>
          </rPr>
          <t>For PL</t>
        </r>
        <r>
          <rPr>
            <sz val="9"/>
            <color indexed="81"/>
            <rFont val="Tahoma"/>
            <family val="2"/>
          </rPr>
          <t xml:space="preserve">
Set Business Value to Low, Medium, or High.  This is another measure to help determine MLP
</t>
        </r>
      </text>
    </comment>
    <comment ref="AA2" authorId="0" shapeId="0" xr:uid="{9E1869BC-AAFF-4525-B551-7C9E92C3C7C2}">
      <text>
        <r>
          <rPr>
            <sz val="9"/>
            <color indexed="81"/>
            <rFont val="Tahoma"/>
            <family val="2"/>
          </rPr>
          <t>Use this to prioritize items by release version with the product owners.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Josh Sultanik</author>
  </authors>
  <commentList>
    <comment ref="B11" authorId="0" shapeId="0" xr:uid="{EF51E876-7557-40A0-82DF-FFF75B442F29}">
      <text>
        <r>
          <rPr>
            <b/>
            <sz val="9"/>
            <color indexed="81"/>
            <rFont val="Tahoma"/>
            <family val="2"/>
          </rPr>
          <t xml:space="preserve">High - </t>
        </r>
        <r>
          <rPr>
            <sz val="9"/>
            <color indexed="81"/>
            <rFont val="Tahoma"/>
            <family val="2"/>
          </rPr>
          <t xml:space="preserve">Client resources have </t>
        </r>
        <r>
          <rPr>
            <b/>
            <sz val="9"/>
            <color indexed="81"/>
            <rFont val="Tahoma"/>
            <family val="2"/>
          </rPr>
          <t>extensive</t>
        </r>
        <r>
          <rPr>
            <sz val="9"/>
            <color indexed="81"/>
            <rFont val="Tahoma"/>
            <family val="2"/>
          </rPr>
          <t xml:space="preserve"> Scrum/Agile experience.
</t>
        </r>
        <r>
          <rPr>
            <b/>
            <sz val="9"/>
            <color indexed="81"/>
            <rFont val="Tahoma"/>
            <family val="2"/>
          </rPr>
          <t xml:space="preserve">Medium - </t>
        </r>
        <r>
          <rPr>
            <sz val="9"/>
            <color indexed="81"/>
            <rFont val="Tahoma"/>
            <family val="2"/>
          </rPr>
          <t xml:space="preserve">Client resources have </t>
        </r>
        <r>
          <rPr>
            <b/>
            <sz val="9"/>
            <color indexed="81"/>
            <rFont val="Tahoma"/>
            <family val="2"/>
          </rPr>
          <t>minimal</t>
        </r>
        <r>
          <rPr>
            <sz val="9"/>
            <color indexed="81"/>
            <rFont val="Tahoma"/>
            <family val="2"/>
          </rPr>
          <t xml:space="preserve"> Scrum/Agile experience.
</t>
        </r>
        <r>
          <rPr>
            <b/>
            <sz val="9"/>
            <color indexed="81"/>
            <rFont val="Tahoma"/>
            <family val="2"/>
          </rPr>
          <t xml:space="preserve">Low - </t>
        </r>
        <r>
          <rPr>
            <sz val="9"/>
            <color indexed="81"/>
            <rFont val="Tahoma"/>
            <family val="2"/>
          </rPr>
          <t xml:space="preserve">Client resources have </t>
        </r>
        <r>
          <rPr>
            <b/>
            <sz val="9"/>
            <color indexed="81"/>
            <rFont val="Tahoma"/>
            <family val="2"/>
          </rPr>
          <t>no</t>
        </r>
        <r>
          <rPr>
            <sz val="9"/>
            <color indexed="81"/>
            <rFont val="Tahoma"/>
            <family val="2"/>
          </rPr>
          <t xml:space="preserve"> Scrum/Agile experience.</t>
        </r>
      </text>
    </comment>
    <comment ref="B12" authorId="0" shapeId="0" xr:uid="{E9B801ED-2BC7-45F7-983A-A7AF1CDBA29B}">
      <text>
        <r>
          <rPr>
            <b/>
            <sz val="11"/>
            <color indexed="81"/>
            <rFont val="Tahoma"/>
            <family val="2"/>
          </rPr>
          <t xml:space="preserve">1 Scrum Team  
</t>
        </r>
        <r>
          <rPr>
            <sz val="11"/>
            <color indexed="81"/>
            <rFont val="Tahoma"/>
            <family val="2"/>
          </rPr>
          <t xml:space="preserve">- 1 (L/S)BA
- 1 LSA
- 3 (S)SA  (if Co-prod then 2 (S)SA )
- 2 Client resource testers
- 0.5 UX/UI
</t>
        </r>
        <r>
          <rPr>
            <b/>
            <sz val="11"/>
            <color indexed="81"/>
            <rFont val="Tahoma"/>
            <family val="2"/>
          </rPr>
          <t xml:space="preserve">if co-prod
</t>
        </r>
        <r>
          <rPr>
            <sz val="11"/>
            <color indexed="81"/>
            <rFont val="Tahoma"/>
            <family val="2"/>
          </rPr>
          <t xml:space="preserve">- 1 Client BA
- 2 Client SA
EL/Scrum Master and Product Owner are automatically included where 1 EL and 1 PO can work with at most 2 scrum teams
</t>
        </r>
        <r>
          <rPr>
            <b/>
            <sz val="11"/>
            <color indexed="81"/>
            <rFont val="Tahoma"/>
            <family val="2"/>
          </rPr>
          <t>Robotics and Marketing/Decisioning resources added if needed.</t>
        </r>
      </text>
    </comment>
    <comment ref="B14" authorId="0" shapeId="0" xr:uid="{F5CBA946-FFE9-40DA-BBDA-83A5CEAE196D}">
      <text>
        <r>
          <rPr>
            <b/>
            <sz val="9"/>
            <color indexed="81"/>
            <rFont val="Tahoma"/>
            <family val="2"/>
          </rPr>
          <t xml:space="preserve">Yes - </t>
        </r>
        <r>
          <rPr>
            <sz val="9"/>
            <color indexed="81"/>
            <rFont val="Tahoma"/>
            <family val="2"/>
          </rPr>
          <t xml:space="preserve">You are using Pega Cloud or the client already has a Pega On-Prem server deployed and ready to go. Meaning that a new server does not need to be setup/deployed.
</t>
        </r>
        <r>
          <rPr>
            <b/>
            <sz val="9"/>
            <color indexed="81"/>
            <rFont val="Tahoma"/>
            <family val="2"/>
          </rPr>
          <t xml:space="preserve">No - </t>
        </r>
        <r>
          <rPr>
            <sz val="9"/>
            <color indexed="81"/>
            <rFont val="Tahoma"/>
            <family val="2"/>
          </rPr>
          <t>Client will not be using Pega Cloud and needs to procure hardware and cycles to setup a server(s) for this application</t>
        </r>
      </text>
    </comment>
    <comment ref="B15" authorId="0" shapeId="0" xr:uid="{1968111B-4D46-4BCC-967B-393E62BCD212}">
      <text>
        <r>
          <rPr>
            <sz val="12"/>
            <color indexed="81"/>
            <rFont val="Tahoma"/>
            <family val="2"/>
          </rPr>
          <t>Movement of live transactional data from one system to another</t>
        </r>
      </text>
    </comment>
    <comment ref="B17" authorId="0" shapeId="0" xr:uid="{86116730-9827-49C7-B7A3-58EE91FB0AAA}">
      <text>
        <r>
          <rPr>
            <sz val="9"/>
            <color indexed="81"/>
            <rFont val="Tahoma"/>
            <family val="2"/>
          </rPr>
          <t>Select yes is your company is highly regulated, complex, has specific testing and validation requirements, or any other "special" project/process level methodology that would increase project timeline and scope of work.</t>
        </r>
      </text>
    </comment>
    <comment ref="B19" authorId="0" shapeId="0" xr:uid="{AB891C4A-3073-451D-8125-5E9EACC13172}">
      <text>
        <r>
          <rPr>
            <sz val="12"/>
            <color indexed="81"/>
            <rFont val="Tahoma"/>
            <family val="2"/>
          </rPr>
          <t xml:space="preserve">Pega Robotics </t>
        </r>
        <r>
          <rPr>
            <b/>
            <sz val="12"/>
            <color indexed="81"/>
            <rFont val="Tahoma"/>
            <family val="2"/>
          </rPr>
          <t>initial implementations</t>
        </r>
        <r>
          <rPr>
            <sz val="12"/>
            <color indexed="81"/>
            <rFont val="Tahoma"/>
            <family val="2"/>
          </rPr>
          <t xml:space="preserve"> are designed to take customers through a controlled enablement process which produces specific outcomes in a 10-12 week period.
</t>
        </r>
        <r>
          <rPr>
            <b/>
            <u/>
            <sz val="12"/>
            <color indexed="81"/>
            <rFont val="Tahoma"/>
            <family val="2"/>
          </rPr>
          <t>The journey includes:</t>
        </r>
        <r>
          <rPr>
            <sz val="12"/>
            <color indexed="81"/>
            <rFont val="Tahoma"/>
            <family val="2"/>
          </rPr>
          <t xml:space="preserve">
- Delivery of 1 - 3 high-value (medium complexity) automations 
- Ability to support in real world environment 
- Foundation to expand what was built
- “Bucket” of post go-live support hours
</t>
        </r>
        <r>
          <rPr>
            <b/>
            <u/>
            <sz val="12"/>
            <color indexed="81"/>
            <rFont val="Tahoma"/>
            <family val="2"/>
          </rPr>
          <t xml:space="preserve">Team Includes:
</t>
        </r>
        <r>
          <rPr>
            <b/>
            <sz val="12"/>
            <color indexed="81"/>
            <rFont val="Tahoma"/>
            <family val="2"/>
          </rPr>
          <t xml:space="preserve">- EL - </t>
        </r>
        <r>
          <rPr>
            <sz val="12"/>
            <color indexed="81"/>
            <rFont val="Tahoma"/>
            <family val="2"/>
          </rPr>
          <t xml:space="preserve">Engagement Leader (shared with PRPC project)
</t>
        </r>
        <r>
          <rPr>
            <b/>
            <sz val="12"/>
            <color indexed="81"/>
            <rFont val="Tahoma"/>
            <family val="2"/>
          </rPr>
          <t xml:space="preserve">- LRBA - </t>
        </r>
        <r>
          <rPr>
            <sz val="12"/>
            <color indexed="81"/>
            <rFont val="Tahoma"/>
            <family val="2"/>
          </rPr>
          <t xml:space="preserve">Lead Robotics Business Architect (part time)
</t>
        </r>
        <r>
          <rPr>
            <b/>
            <sz val="12"/>
            <color indexed="81"/>
            <rFont val="Tahoma"/>
            <family val="2"/>
          </rPr>
          <t xml:space="preserve">- LRSA - </t>
        </r>
        <r>
          <rPr>
            <sz val="12"/>
            <color indexed="81"/>
            <rFont val="Tahoma"/>
            <family val="2"/>
          </rPr>
          <t xml:space="preserve">Lead Robotics System Architect (part time)
</t>
        </r>
        <r>
          <rPr>
            <b/>
            <sz val="12"/>
            <color indexed="81"/>
            <rFont val="Tahoma"/>
            <family val="2"/>
          </rPr>
          <t xml:space="preserve">- (S)RSA - </t>
        </r>
        <r>
          <rPr>
            <sz val="12"/>
            <color indexed="81"/>
            <rFont val="Tahoma"/>
            <family val="2"/>
          </rPr>
          <t xml:space="preserve">(Senior) Robotics System Architect (full time)
</t>
        </r>
      </text>
    </comment>
    <comment ref="B20" authorId="0" shapeId="0" xr:uid="{555BAAB2-A146-46F3-B231-39DA9FF0FB6A}">
      <text>
        <r>
          <rPr>
            <sz val="12"/>
            <color indexed="81"/>
            <rFont val="Tahoma"/>
            <family val="2"/>
          </rPr>
          <t>10 week packages to build out one of the following:
- Real-time cross-sell up-sell
- Real time retension
- Real time web personalization</t>
        </r>
      </text>
    </comment>
    <comment ref="B22" authorId="0" shapeId="0" xr:uid="{6CA13195-BA85-4E48-97F9-A1435090646C}">
      <text>
        <r>
          <rPr>
            <sz val="9"/>
            <color indexed="81"/>
            <rFont val="Tahoma"/>
            <family val="2"/>
          </rPr>
          <t>Fudge Factor - 0%-100%</t>
        </r>
      </text>
    </comment>
  </commentList>
</comments>
</file>

<file path=xl/sharedStrings.xml><?xml version="1.0" encoding="utf-8"?>
<sst xmlns="http://schemas.openxmlformats.org/spreadsheetml/2006/main" count="590" uniqueCount="238">
  <si>
    <r>
      <t>C</t>
    </r>
    <r>
      <rPr>
        <sz val="22"/>
        <color theme="3" tint="-0.499984740745262"/>
        <rFont val="Open Sans"/>
        <family val="2"/>
      </rPr>
      <t>ASE</t>
    </r>
    <r>
      <rPr>
        <sz val="28"/>
        <color theme="3" tint="-0.499984740745262"/>
        <rFont val="Open Sans"/>
        <family val="2"/>
      </rPr>
      <t xml:space="preserve"> T</t>
    </r>
    <r>
      <rPr>
        <sz val="22"/>
        <color theme="3" tint="-0.499984740745262"/>
        <rFont val="Open Sans"/>
        <family val="2"/>
      </rPr>
      <t>YPE</t>
    </r>
    <r>
      <rPr>
        <sz val="28"/>
        <color theme="3" tint="-0.499984740745262"/>
        <rFont val="Open Sans"/>
        <family val="2"/>
      </rPr>
      <t xml:space="preserve"> B</t>
    </r>
    <r>
      <rPr>
        <sz val="22"/>
        <color theme="3" tint="-0.499984740745262"/>
        <rFont val="Open Sans"/>
        <family val="2"/>
      </rPr>
      <t>ACKLOG</t>
    </r>
    <r>
      <rPr>
        <sz val="28"/>
        <color theme="3" tint="-0.499984740745262"/>
        <rFont val="Open Sans"/>
        <family val="2"/>
      </rPr>
      <t xml:space="preserve"> T</t>
    </r>
    <r>
      <rPr>
        <sz val="22"/>
        <color theme="3" tint="-0.499984740745262"/>
        <rFont val="Open Sans"/>
        <family val="2"/>
      </rPr>
      <t>OOL</t>
    </r>
  </si>
  <si>
    <t>Release Date:</t>
  </si>
  <si>
    <t>Tool Version:</t>
  </si>
  <si>
    <t>v-39</t>
  </si>
  <si>
    <r>
      <t>C</t>
    </r>
    <r>
      <rPr>
        <sz val="18"/>
        <color theme="3" tint="-0.499984740745262"/>
        <rFont val="Open Sans"/>
        <family val="2"/>
      </rPr>
      <t>LIENT</t>
    </r>
    <r>
      <rPr>
        <sz val="22"/>
        <color theme="3" tint="-0.499984740745262"/>
        <rFont val="Open Sans"/>
        <family val="2"/>
      </rPr>
      <t xml:space="preserve"> / E</t>
    </r>
    <r>
      <rPr>
        <sz val="18"/>
        <color theme="3" tint="-0.499984740745262"/>
        <rFont val="Open Sans"/>
        <family val="2"/>
      </rPr>
      <t>NGAGEMENT</t>
    </r>
    <r>
      <rPr>
        <sz val="22"/>
        <color theme="3" tint="-0.499984740745262"/>
        <rFont val="Open Sans"/>
        <family val="2"/>
      </rPr>
      <t xml:space="preserve"> D</t>
    </r>
    <r>
      <rPr>
        <sz val="18"/>
        <color theme="3" tint="-0.499984740745262"/>
        <rFont val="Open Sans"/>
        <family val="2"/>
      </rPr>
      <t>ATA</t>
    </r>
  </si>
  <si>
    <t>*Client Name:</t>
  </si>
  <si>
    <t>GoGoRoad</t>
  </si>
  <si>
    <t>* Engagement Name:</t>
  </si>
  <si>
    <t xml:space="preserve">Automotive service </t>
  </si>
  <si>
    <t>*Sizing Generated By:</t>
  </si>
  <si>
    <t>ABC</t>
  </si>
  <si>
    <t>*Sizing Verified By:</t>
  </si>
  <si>
    <t>DEF</t>
  </si>
  <si>
    <t>Created:</t>
  </si>
  <si>
    <t>Last Modified:</t>
  </si>
  <si>
    <r>
      <t>C</t>
    </r>
    <r>
      <rPr>
        <sz val="18"/>
        <color theme="3" tint="-0.499984740745262"/>
        <rFont val="Open Sans"/>
        <family val="2"/>
      </rPr>
      <t>HANGE</t>
    </r>
    <r>
      <rPr>
        <sz val="22"/>
        <color theme="3" tint="-0.499984740745262"/>
        <rFont val="Open Sans"/>
        <family val="2"/>
      </rPr>
      <t xml:space="preserve"> L</t>
    </r>
    <r>
      <rPr>
        <sz val="18"/>
        <color theme="3" tint="-0.499984740745262"/>
        <rFont val="Open Sans"/>
        <family val="2"/>
      </rPr>
      <t>OG</t>
    </r>
  </si>
  <si>
    <t>Updates were made to the following tabs: Case Types</t>
  </si>
  <si>
    <t>Updates were made to the following tabs: Interfaces, Personas, Case Types</t>
  </si>
  <si>
    <t>Updates were made to the following tabs: Personas, Case Types, Supporting Features</t>
  </si>
  <si>
    <t>Updates were made to the following tabs: Project Attributes</t>
  </si>
  <si>
    <t>Updates were made to the following tabs: Case Types, Supporting Features</t>
  </si>
  <si>
    <t>Updates were made to the following tabs: Interfaces, Case Types</t>
  </si>
  <si>
    <t>Updates were made to the following tabs: Interfaces</t>
  </si>
  <si>
    <t>Updates were made to the following tabs: Personas, Case Types, Reports</t>
  </si>
  <si>
    <t>Updates were made to the following tabs: Interfaces, Case Types, Supporting Features, Reports</t>
  </si>
  <si>
    <t>Updates were made to the following tabs: Personas, Case Types</t>
  </si>
  <si>
    <t>Updates were made to the following tabs: Case Types, Project Attributes</t>
  </si>
  <si>
    <r>
      <t>A</t>
    </r>
    <r>
      <rPr>
        <sz val="18"/>
        <color theme="3" tint="-0.499984740745262"/>
        <rFont val="Open Sans"/>
        <family val="2"/>
      </rPr>
      <t>SSUMPTIONS</t>
    </r>
  </si>
  <si>
    <t>SelfService portal is a future requirement. It is not in scope for MLP1.</t>
  </si>
  <si>
    <t>No data migration is involved.</t>
  </si>
  <si>
    <t>Minimal branding is required for this application.</t>
  </si>
  <si>
    <t>Full membership application and membership renewal are not in scope for MLP1.  Customers will need to provide payment method at the time of service request and be expected to pay upon invoicing.</t>
  </si>
  <si>
    <t xml:space="preserve">Out-of-the-box routing logic is included in scope for MLP1, and to be defined during the project life cycle. </t>
  </si>
  <si>
    <t xml:space="preserve">Out-of-the-box SLAs are included in project scope for MLP1, and to be defined during the project life cycle. </t>
  </si>
  <si>
    <t xml:space="preserve">Escalations for SLAs are to be included in project scope with MLP1,  and to be defined during the project life cycle. </t>
  </si>
  <si>
    <t xml:space="preserve">Application should be developed to easily extend service capabilities </t>
  </si>
  <si>
    <t xml:space="preserve">For MLP1, service request can be iniated by webpage only. Mobile capabilities in scope for MLP2. </t>
  </si>
  <si>
    <t>Application solution does not include any BI extract of data for reporting.</t>
  </si>
  <si>
    <t>Microjourneys</t>
  </si>
  <si>
    <t>#</t>
  </si>
  <si>
    <t>Microjourney</t>
  </si>
  <si>
    <t>Description</t>
  </si>
  <si>
    <t>Membership application</t>
  </si>
  <si>
    <t>Possibility to request membership for GoGoRoad</t>
  </si>
  <si>
    <t>Roadside assistance request</t>
  </si>
  <si>
    <t xml:space="preserve">Possibility to request roadside assistance based on different circumstances </t>
  </si>
  <si>
    <t xml:space="preserve">Membership renewal </t>
  </si>
  <si>
    <t xml:space="preserve">Possibility to renewal membership after defined period of time </t>
  </si>
  <si>
    <t>Case Types</t>
  </si>
  <si>
    <t>Case Type</t>
  </si>
  <si>
    <t>Parent Microjourney(s)
(Multi-Select)</t>
  </si>
  <si>
    <t>Average Complexity</t>
  </si>
  <si>
    <t>Channels</t>
  </si>
  <si>
    <t>Assumptions</t>
  </si>
  <si>
    <t>Call Center / Desktop</t>
  </si>
  <si>
    <t>Mobile App</t>
  </si>
  <si>
    <t>Web Self Service</t>
  </si>
  <si>
    <t>Other</t>
  </si>
  <si>
    <t>&lt;Select&gt;</t>
  </si>
  <si>
    <t>Membership Application</t>
  </si>
  <si>
    <t>Low</t>
  </si>
  <si>
    <t>Membership application takes place via call a Call center desktop portal (MLP1)  and mobile app (MLP2)</t>
  </si>
  <si>
    <t>Assistance Request</t>
  </si>
  <si>
    <t>Medium</t>
  </si>
  <si>
    <t>An Assistance Request takes place via call a Call center desktop portal (MLP1)  and mobile app (MLP2)</t>
  </si>
  <si>
    <t xml:space="preserve">Membership Renewal </t>
  </si>
  <si>
    <t>Membership application takes place via a user portal and mobile app (MLP2)</t>
  </si>
  <si>
    <t>Service</t>
  </si>
  <si>
    <t>Subcase for roadside assistance. Organize and invoice services related to the Assistance Request.</t>
  </si>
  <si>
    <t>Supporting Features</t>
  </si>
  <si>
    <t>Feature</t>
  </si>
  <si>
    <t>Which Case Types is this Feature in support of? 
(Multi-Select)</t>
  </si>
  <si>
    <t>Existing Authentication &amp; Security</t>
  </si>
  <si>
    <t xml:space="preserve">Assistance Request, Membership Application, Membership Renewal </t>
  </si>
  <si>
    <t>OOTB</t>
  </si>
  <si>
    <t xml:space="preserve">Utilize existing authentication and security configuration. </t>
  </si>
  <si>
    <t>Web Portals</t>
  </si>
  <si>
    <t xml:space="preserve">Assistance Request, Service, Membership Application, Membership Renewal </t>
  </si>
  <si>
    <t xml:space="preserve">Pega out-of-the-box portal developed for MLP1. Mobile in scope for MLP2. </t>
  </si>
  <si>
    <t>Request assistance</t>
  </si>
  <si>
    <t>Roadside assistance request, Assistance Request</t>
  </si>
  <si>
    <t>Manual request for service initiates an Assistance Request case</t>
  </si>
  <si>
    <t>Check customer status</t>
  </si>
  <si>
    <t>Verify membership status of customer to determine if payment information is required (Gold status = no payment information required)</t>
  </si>
  <si>
    <t>Manage payment</t>
  </si>
  <si>
    <t>High</t>
  </si>
  <si>
    <t>Guarantee payment by requiring credit card information</t>
  </si>
  <si>
    <t>Identify customer</t>
  </si>
  <si>
    <t>Select customer from dropdown list</t>
  </si>
  <si>
    <t>Identify automotive issue</t>
  </si>
  <si>
    <t xml:space="preserve">Select automotive issue from the predefined list </t>
  </si>
  <si>
    <t>Enter location Information</t>
  </si>
  <si>
    <t xml:space="preserve">Identify service location on Google maps </t>
  </si>
  <si>
    <t>Enter vehicle Information</t>
  </si>
  <si>
    <t xml:space="preserve">Input identifying information about the vehicle </t>
  </si>
  <si>
    <t xml:space="preserve">Enter payment Information </t>
  </si>
  <si>
    <t xml:space="preserve">Input credit card information </t>
  </si>
  <si>
    <t>Verify membership and prompt enrollment</t>
  </si>
  <si>
    <t>Automate process for confirming membership in GoGoRoad. If not a member, prompt for enrollment (MLP1). Full membership to be offered as part of MLP2.</t>
  </si>
  <si>
    <t>Select service provider</t>
  </si>
  <si>
    <t xml:space="preserve">System select provider based on the business conditions </t>
  </si>
  <si>
    <t xml:space="preserve">Initiate service call </t>
  </si>
  <si>
    <t xml:space="preserve">System create a service case on proper stage of Roadside assistance  </t>
  </si>
  <si>
    <t>Wait for completed service</t>
  </si>
  <si>
    <t xml:space="preserve">System waits with the roadside assistance till service is done </t>
  </si>
  <si>
    <t xml:space="preserve">Review service information </t>
  </si>
  <si>
    <t xml:space="preserve">Review selected activities during the service </t>
  </si>
  <si>
    <t>Invoice customer</t>
  </si>
  <si>
    <t>Invoice customer based on the services performed</t>
  </si>
  <si>
    <t>Identify service(s) performed, quantity, unit price</t>
  </si>
  <si>
    <t>Service provider has capability to identify services performed, quantity, unit price, and description for records</t>
  </si>
  <si>
    <t>Resolve Service case</t>
  </si>
  <si>
    <t>System automatically resolves a Service case when service is complete and invoice has been issued.</t>
  </si>
  <si>
    <t>Extend cutomer option for full membership to GoGoRoad services (MLP2)</t>
  </si>
  <si>
    <t>When membership period is close to expiration automatically issue option for renewal (MLP2)</t>
  </si>
  <si>
    <t>Exception path</t>
  </si>
  <si>
    <t>Provide path for exception processing such as cancellation of the service request</t>
  </si>
  <si>
    <t xml:space="preserve">Duplicate Case check </t>
  </si>
  <si>
    <t>Identify potential duplicate service request cases</t>
  </si>
  <si>
    <t>Interfaces</t>
  </si>
  <si>
    <t>Interface Name</t>
  </si>
  <si>
    <r>
      <t xml:space="preserve">Service </t>
    </r>
    <r>
      <rPr>
        <sz val="14"/>
        <color theme="1"/>
        <rFont val="Open Sans"/>
        <family val="2"/>
      </rPr>
      <t xml:space="preserve"> </t>
    </r>
    <r>
      <rPr>
        <b/>
        <sz val="14"/>
        <color theme="1"/>
        <rFont val="Open Sans"/>
        <family val="2"/>
      </rPr>
      <t xml:space="preserve">or Connector </t>
    </r>
    <r>
      <rPr>
        <sz val="10"/>
        <color theme="1"/>
        <rFont val="Open Sans"/>
        <family val="2"/>
      </rPr>
      <t xml:space="preserve"> </t>
    </r>
  </si>
  <si>
    <t>Interface / Data Source Type</t>
  </si>
  <si>
    <t>Complexity</t>
  </si>
  <si>
    <t>Interface Data Source Exists?</t>
  </si>
  <si>
    <t xml:space="preserve">Members data </t>
  </si>
  <si>
    <t>Connector</t>
  </si>
  <si>
    <t>Connect REST</t>
  </si>
  <si>
    <t>Yes</t>
  </si>
  <si>
    <t xml:space="preserve">Support for POST and GET action, MODIFY do not supported </t>
  </si>
  <si>
    <t>Service providers</t>
  </si>
  <si>
    <t>Connect SOAP</t>
  </si>
  <si>
    <t xml:space="preserve">Get the list of all providers under provided address </t>
  </si>
  <si>
    <t xml:space="preserve">Payment </t>
  </si>
  <si>
    <t xml:space="preserve">Managaing of the credit card payments </t>
  </si>
  <si>
    <t xml:space="preserve">Billing system </t>
  </si>
  <si>
    <t xml:space="preserve">Sending payment and generating the invoice </t>
  </si>
  <si>
    <t>SMS server</t>
  </si>
  <si>
    <t>Sending of the SMS's</t>
  </si>
  <si>
    <t>Email Server</t>
  </si>
  <si>
    <t>Sending of the emails</t>
  </si>
  <si>
    <t>Personas</t>
  </si>
  <si>
    <t>Customer</t>
  </si>
  <si>
    <t>Requesting automotive assistance, service, membership and membership renewal</t>
  </si>
  <si>
    <t>CSR</t>
  </si>
  <si>
    <t>Call center operator managing the assitance request (MLP1), customer information, service dispatch, and payment</t>
  </si>
  <si>
    <t>Service provider</t>
  </si>
  <si>
    <t>Providing service to the customer based on the request, detailing services provided</t>
  </si>
  <si>
    <t>Service manager</t>
  </si>
  <si>
    <t xml:space="preserve">Verifying work of the service provider </t>
  </si>
  <si>
    <t>Reports &amp; Correspondences</t>
  </si>
  <si>
    <t>Report or Correspondence</t>
  </si>
  <si>
    <t>MLP Release</t>
  </si>
  <si>
    <t xml:space="preserve">Cases requested </t>
  </si>
  <si>
    <t>MLP1</t>
  </si>
  <si>
    <t>A report to track the status of Assistance requests over the last 30 days</t>
  </si>
  <si>
    <t>Case Type Backlog</t>
  </si>
  <si>
    <t>Work To Do</t>
  </si>
  <si>
    <t>Biz Value</t>
  </si>
  <si>
    <t>Release</t>
  </si>
  <si>
    <t>Sizing Assumptions</t>
  </si>
  <si>
    <t>C or F</t>
  </si>
  <si>
    <t>Case Type/ Feature</t>
  </si>
  <si>
    <t>Which case types is this feature in support of?</t>
  </si>
  <si>
    <t>L/M/H</t>
  </si>
  <si>
    <t>C</t>
  </si>
  <si>
    <t>x</t>
  </si>
  <si>
    <t>MLP2</t>
  </si>
  <si>
    <t>F</t>
  </si>
  <si>
    <r>
      <t>P</t>
    </r>
    <r>
      <rPr>
        <sz val="18"/>
        <color theme="3" tint="-0.499984740745262"/>
        <rFont val="Open Sans"/>
        <family val="2"/>
      </rPr>
      <t>ROJECT</t>
    </r>
    <r>
      <rPr>
        <sz val="22"/>
        <color theme="3" tint="-0.499984740745262"/>
        <rFont val="Open Sans"/>
        <family val="2"/>
      </rPr>
      <t xml:space="preserve"> A</t>
    </r>
    <r>
      <rPr>
        <sz val="18"/>
        <color theme="3" tint="-0.499984740745262"/>
        <rFont val="Open Sans"/>
        <family val="2"/>
      </rPr>
      <t>TTRIBUTES</t>
    </r>
  </si>
  <si>
    <r>
      <t>A</t>
    </r>
    <r>
      <rPr>
        <sz val="14"/>
        <color theme="0"/>
        <rFont val="Open Sans"/>
        <family val="2"/>
      </rPr>
      <t>TTRIBUTE</t>
    </r>
    <r>
      <rPr>
        <sz val="18"/>
        <color theme="0"/>
        <rFont val="Open Sans"/>
        <family val="2"/>
      </rPr>
      <t xml:space="preserve"> T</t>
    </r>
    <r>
      <rPr>
        <sz val="14"/>
        <color theme="0"/>
        <rFont val="Open Sans"/>
        <family val="2"/>
      </rPr>
      <t>YPE</t>
    </r>
  </si>
  <si>
    <r>
      <t>A</t>
    </r>
    <r>
      <rPr>
        <sz val="14"/>
        <color theme="0"/>
        <rFont val="Open Sans"/>
        <family val="2"/>
      </rPr>
      <t>TTRIBUTE</t>
    </r>
    <r>
      <rPr>
        <sz val="18"/>
        <color theme="0"/>
        <rFont val="Open Sans"/>
        <family val="2"/>
      </rPr>
      <t xml:space="preserve"> N</t>
    </r>
    <r>
      <rPr>
        <sz val="14"/>
        <color theme="0"/>
        <rFont val="Open Sans"/>
        <family val="2"/>
      </rPr>
      <t>AME</t>
    </r>
  </si>
  <si>
    <r>
      <t>A</t>
    </r>
    <r>
      <rPr>
        <sz val="14"/>
        <color theme="0"/>
        <rFont val="Open Sans"/>
        <family val="2"/>
      </rPr>
      <t>TTRIBUTE</t>
    </r>
    <r>
      <rPr>
        <sz val="18"/>
        <color theme="0"/>
        <rFont val="Open Sans"/>
        <family val="2"/>
      </rPr>
      <t xml:space="preserve"> V</t>
    </r>
    <r>
      <rPr>
        <sz val="14"/>
        <color theme="0"/>
        <rFont val="Open Sans"/>
        <family val="2"/>
      </rPr>
      <t>ALUE</t>
    </r>
  </si>
  <si>
    <r>
      <t>P</t>
    </r>
    <r>
      <rPr>
        <sz val="14"/>
        <color theme="0"/>
        <rFont val="Open Sans"/>
        <family val="2"/>
      </rPr>
      <t>ROJECT</t>
    </r>
    <r>
      <rPr>
        <sz val="18"/>
        <color theme="0"/>
        <rFont val="Open Sans"/>
        <family val="2"/>
      </rPr>
      <t xml:space="preserve"> A</t>
    </r>
    <r>
      <rPr>
        <sz val="14"/>
        <color theme="0"/>
        <rFont val="Open Sans"/>
        <family val="2"/>
      </rPr>
      <t>SSUMPTIONS</t>
    </r>
  </si>
  <si>
    <t>Platform / Application Info</t>
  </si>
  <si>
    <t>Pega Version:</t>
  </si>
  <si>
    <t>Application Name:</t>
  </si>
  <si>
    <t>Application Version:</t>
  </si>
  <si>
    <t>Co-Production</t>
  </si>
  <si>
    <t>Staffing Model:</t>
  </si>
  <si>
    <t>Engagement Lead:</t>
  </si>
  <si>
    <t>Pega Led / Client Co-Prod</t>
  </si>
  <si>
    <t>Delivery</t>
  </si>
  <si>
    <t>Delivery Methodology:</t>
  </si>
  <si>
    <t>Agile/Scrum</t>
  </si>
  <si>
    <t>Scrum Maturity:</t>
  </si>
  <si>
    <t>Number of Scrum Teams</t>
  </si>
  <si>
    <t>Other Attributes</t>
  </si>
  <si>
    <t>Pega Cloud or Existing On-Prem Instance:</t>
  </si>
  <si>
    <t>Data Import/Conversion Required:</t>
  </si>
  <si>
    <t>None</t>
  </si>
  <si>
    <r>
      <t>Localization</t>
    </r>
    <r>
      <rPr>
        <b/>
        <i/>
        <sz val="10"/>
        <rFont val="Open Sans"/>
        <family val="2"/>
      </rPr>
      <t xml:space="preserve"> (Enter # of additional languages):</t>
    </r>
  </si>
  <si>
    <t>Highly Regulated or Complex Company:</t>
  </si>
  <si>
    <t>No</t>
  </si>
  <si>
    <t>Special Packages in MLP1</t>
  </si>
  <si>
    <r>
      <t xml:space="preserve">Robotics </t>
    </r>
    <r>
      <rPr>
        <b/>
        <i/>
        <sz val="10"/>
        <rFont val="Open Sans"/>
        <family val="2"/>
      </rPr>
      <t>(10-week package implementation):</t>
    </r>
  </si>
  <si>
    <t>Mktg &amp; Dec Quick Win Package:</t>
  </si>
  <si>
    <t>Risk</t>
  </si>
  <si>
    <r>
      <t xml:space="preserve">Other Contingencies </t>
    </r>
    <r>
      <rPr>
        <b/>
        <i/>
        <sz val="10"/>
        <rFont val="Open Sans"/>
        <family val="2"/>
      </rPr>
      <t>(QA, Risk, etc.)</t>
    </r>
    <r>
      <rPr>
        <b/>
        <i/>
        <sz val="12"/>
        <rFont val="Open Sans"/>
        <family val="2"/>
      </rPr>
      <t>:</t>
    </r>
  </si>
  <si>
    <r>
      <t>P</t>
    </r>
    <r>
      <rPr>
        <b/>
        <sz val="18"/>
        <color theme="0"/>
        <rFont val="Open Sans"/>
        <family val="2"/>
      </rPr>
      <t>ARAMETERS</t>
    </r>
    <r>
      <rPr>
        <b/>
        <sz val="22"/>
        <color theme="0"/>
        <rFont val="Open Sans"/>
        <family val="2"/>
      </rPr>
      <t xml:space="preserve"> </t>
    </r>
    <r>
      <rPr>
        <b/>
        <sz val="18"/>
        <color theme="0"/>
        <rFont val="Open Sans"/>
        <family val="2"/>
      </rPr>
      <t>FOR</t>
    </r>
    <r>
      <rPr>
        <b/>
        <sz val="22"/>
        <color theme="0"/>
        <rFont val="Open Sans"/>
        <family val="2"/>
      </rPr>
      <t xml:space="preserve"> S</t>
    </r>
    <r>
      <rPr>
        <b/>
        <sz val="18"/>
        <color theme="0"/>
        <rFont val="Open Sans"/>
        <family val="2"/>
      </rPr>
      <t>IZING</t>
    </r>
  </si>
  <si>
    <r>
      <t>E</t>
    </r>
    <r>
      <rPr>
        <b/>
        <sz val="18"/>
        <color theme="0"/>
        <rFont val="Open Sans"/>
        <family val="2"/>
      </rPr>
      <t>NGAGEMENT</t>
    </r>
    <r>
      <rPr>
        <b/>
        <sz val="22"/>
        <color theme="0"/>
        <rFont val="Open Sans"/>
        <family val="2"/>
      </rPr>
      <t xml:space="preserve"> S</t>
    </r>
    <r>
      <rPr>
        <b/>
        <sz val="18"/>
        <color theme="0"/>
        <rFont val="Open Sans"/>
        <family val="2"/>
      </rPr>
      <t>COPE</t>
    </r>
  </si>
  <si>
    <r>
      <t>E</t>
    </r>
    <r>
      <rPr>
        <b/>
        <sz val="18"/>
        <color theme="0"/>
        <rFont val="Open Sans"/>
        <family val="2"/>
      </rPr>
      <t>STIMATE</t>
    </r>
    <r>
      <rPr>
        <b/>
        <sz val="22"/>
        <color theme="0"/>
        <rFont val="Open Sans"/>
        <family val="2"/>
      </rPr>
      <t xml:space="preserve"> R</t>
    </r>
    <r>
      <rPr>
        <b/>
        <sz val="18"/>
        <color theme="0"/>
        <rFont val="Open Sans"/>
        <family val="2"/>
      </rPr>
      <t>ESULTS</t>
    </r>
  </si>
  <si>
    <t>MLP Scope</t>
  </si>
  <si>
    <t>Full Program</t>
  </si>
  <si>
    <r>
      <t>C</t>
    </r>
    <r>
      <rPr>
        <b/>
        <sz val="14"/>
        <color theme="0"/>
        <rFont val="Open Sans"/>
        <family val="2"/>
      </rPr>
      <t>ATEGORY</t>
    </r>
  </si>
  <si>
    <r>
      <t>S</t>
    </r>
    <r>
      <rPr>
        <b/>
        <sz val="14"/>
        <color theme="0"/>
        <rFont val="Open Sans"/>
        <family val="2"/>
      </rPr>
      <t>UB</t>
    </r>
    <r>
      <rPr>
        <b/>
        <sz val="18"/>
        <color theme="0"/>
        <rFont val="Open Sans"/>
        <family val="2"/>
      </rPr>
      <t>-C</t>
    </r>
    <r>
      <rPr>
        <b/>
        <sz val="14"/>
        <color theme="0"/>
        <rFont val="Open Sans"/>
        <family val="2"/>
      </rPr>
      <t>ATEGORY</t>
    </r>
  </si>
  <si>
    <r>
      <t>D</t>
    </r>
    <r>
      <rPr>
        <b/>
        <sz val="14"/>
        <color theme="0"/>
        <rFont val="Open Sans"/>
        <family val="2"/>
      </rPr>
      <t>ETAIL</t>
    </r>
  </si>
  <si>
    <t>Process Complexity</t>
  </si>
  <si>
    <t>Case Types &amp; Features</t>
  </si>
  <si>
    <t>Staffing Model</t>
  </si>
  <si>
    <r>
      <rPr>
        <b/>
        <sz val="14"/>
        <color theme="1"/>
        <rFont val="Open Sans"/>
        <family val="2"/>
      </rPr>
      <t>Client</t>
    </r>
    <r>
      <rPr>
        <b/>
        <sz val="13"/>
        <color theme="1"/>
        <rFont val="Open Sans"/>
        <family val="2"/>
      </rPr>
      <t xml:space="preserve">
</t>
    </r>
    <r>
      <rPr>
        <b/>
        <sz val="9"/>
        <color theme="1"/>
        <rFont val="Open Sans"/>
        <family val="2"/>
      </rPr>
      <t>(full time)</t>
    </r>
  </si>
  <si>
    <t>MLP1 
First Release</t>
  </si>
  <si>
    <t>MLP Duration</t>
  </si>
  <si>
    <t>(Based on staffing model above)</t>
  </si>
  <si>
    <t>MLP Total Hours</t>
  </si>
  <si>
    <t>Integration</t>
  </si>
  <si>
    <t>New Interfaces</t>
  </si>
  <si>
    <t>Existing Interfaces</t>
  </si>
  <si>
    <t>MLP Client Hours</t>
  </si>
  <si>
    <t>Reports</t>
  </si>
  <si>
    <r>
      <rPr>
        <b/>
        <sz val="20"/>
        <color theme="1"/>
        <rFont val="Open Sans"/>
        <family val="2"/>
      </rPr>
      <t>Full Program</t>
    </r>
    <r>
      <rPr>
        <b/>
        <sz val="18"/>
        <color theme="1"/>
        <rFont val="Open Sans"/>
        <family val="2"/>
      </rPr>
      <t xml:space="preserve">
</t>
    </r>
    <r>
      <rPr>
        <sz val="10"/>
        <color theme="1"/>
        <rFont val="Open Sans"/>
        <family val="2"/>
      </rPr>
      <t>(MLP1 &amp; all future releases)</t>
    </r>
  </si>
  <si>
    <t>Full Program Duration</t>
  </si>
  <si>
    <t>Total Hours</t>
  </si>
  <si>
    <t>Special Project Attributes</t>
  </si>
  <si>
    <t>Client Hours</t>
  </si>
  <si>
    <t>Low-Medium</t>
  </si>
  <si>
    <t>4-6 weeks</t>
  </si>
  <si>
    <t>2,700-3,790</t>
  </si>
  <si>
    <t>2,300-3,300</t>
  </si>
  <si>
    <t>5,000-7,090</t>
  </si>
  <si>
    <t>4-7 weeks</t>
  </si>
  <si>
    <t>5,600-9,500</t>
  </si>
  <si>
    <t>2,600-4.400</t>
  </si>
  <si>
    <t>3,000-5,100</t>
  </si>
  <si>
    <t>01.01</t>
  </si>
  <si>
    <t xml:space="preserve">Email and sms notifications should be sent to customers during the  case life cycle. Out-of-the-box triggers will be used. Templates will be defined during the project. </t>
  </si>
  <si>
    <t>The calculated cost of service does not impact the type or urgency of payment.</t>
  </si>
  <si>
    <t>For MLP1,  the service provider will be selected manually by GoGoRoad CSR. This selection will take place outside of the application. Automatic selection based on location in scope for MLP2.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</si>
</sst>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809]mmmm\ yyyy;@"/>
    <numFmt numFmtId="165" formatCode="dd\ mmm\ yyyy\ \-\ hh:mm"/>
    <numFmt numFmtId="166" formatCode="0;\-0;;@"/>
    <numFmt numFmtId="167" formatCode="&quot;$&quot;#,##0"/>
  </numFmts>
  <fonts count="49" x14ac:knownFonts="1">
    <font>
      <sz val="11"/>
      <color theme="1"/>
      <name val="Calibri"/>
      <family val="2"/>
      <scheme val="minor"/>
    </font>
    <font>
      <sz val="11"/>
      <color theme="1"/>
      <name val="Calibri"/>
      <family val="2"/>
      <scheme val="minor"/>
    </font>
    <font>
      <b/>
      <sz val="8"/>
      <color rgb="FF3366FF"/>
      <name val="Century Gothic"/>
      <family val="2"/>
    </font>
    <font>
      <sz val="28"/>
      <color theme="3" tint="-0.499984740745262"/>
      <name val="Open Sans"/>
      <family val="2"/>
    </font>
    <font>
      <sz val="22"/>
      <color theme="3" tint="-0.499984740745262"/>
      <name val="Open Sans"/>
      <family val="2"/>
    </font>
    <font>
      <b/>
      <sz val="8"/>
      <name val="Open Sans"/>
      <family val="2"/>
    </font>
    <font>
      <sz val="8"/>
      <name val="Open Sans"/>
      <family val="2"/>
    </font>
    <font>
      <sz val="8"/>
      <color theme="1"/>
      <name val="Open Sans"/>
      <family val="2"/>
    </font>
    <font>
      <sz val="11"/>
      <color theme="1"/>
      <name val="Open Sans"/>
      <family val="2"/>
    </font>
    <font>
      <sz val="18"/>
      <color theme="3" tint="-0.499984740745262"/>
      <name val="Open Sans"/>
      <family val="2"/>
    </font>
    <font>
      <b/>
      <i/>
      <sz val="12"/>
      <name val="Open Sans"/>
      <family val="2"/>
    </font>
    <font>
      <sz val="10"/>
      <name val="Arial"/>
      <family val="2"/>
    </font>
    <font>
      <sz val="12"/>
      <name val="Open Sans"/>
      <family val="2"/>
    </font>
    <font>
      <i/>
      <sz val="12"/>
      <name val="Open Sans"/>
      <family val="2"/>
    </font>
    <font>
      <b/>
      <sz val="12"/>
      <color theme="1"/>
      <name val="Calibri"/>
      <family val="2"/>
      <scheme val="minor"/>
    </font>
    <font>
      <sz val="12"/>
      <color theme="1"/>
      <name val="Calibri"/>
      <family val="2"/>
      <scheme val="minor"/>
    </font>
    <font>
      <b/>
      <sz val="18"/>
      <color rgb="FF000000"/>
      <name val="Calibri"/>
      <family val="2"/>
    </font>
    <font>
      <b/>
      <sz val="11"/>
      <color theme="1"/>
      <name val="Open Sans"/>
      <family val="2"/>
    </font>
    <font>
      <b/>
      <sz val="20"/>
      <color theme="1"/>
      <name val="Open Sans"/>
      <family val="2"/>
    </font>
    <font>
      <b/>
      <sz val="22"/>
      <color theme="1"/>
      <name val="Open Sans"/>
      <family val="2"/>
    </font>
    <font>
      <b/>
      <sz val="14"/>
      <color theme="1"/>
      <name val="Open Sans"/>
      <family val="2"/>
    </font>
    <font>
      <b/>
      <sz val="12"/>
      <color theme="1"/>
      <name val="Open Sans"/>
      <family val="2"/>
    </font>
    <font>
      <sz val="12"/>
      <color theme="1"/>
      <name val="Open Sans"/>
      <family val="2"/>
    </font>
    <font>
      <b/>
      <sz val="10"/>
      <color indexed="81"/>
      <name val="Tahoma"/>
      <family val="2"/>
    </font>
    <font>
      <sz val="10"/>
      <color indexed="81"/>
      <name val="Tahoma"/>
      <family val="2"/>
    </font>
    <font>
      <sz val="9"/>
      <color indexed="81"/>
      <name val="Tahoma"/>
      <family val="2"/>
    </font>
    <font>
      <sz val="12"/>
      <color indexed="81"/>
      <name val="Tahoma"/>
      <family val="2"/>
    </font>
    <font>
      <b/>
      <sz val="9"/>
      <color indexed="81"/>
      <name val="Tahoma"/>
      <family val="2"/>
    </font>
    <font>
      <sz val="14"/>
      <color theme="1"/>
      <name val="Open Sans"/>
      <family val="2"/>
    </font>
    <font>
      <sz val="10"/>
      <color theme="1"/>
      <name val="Open Sans"/>
      <family val="2"/>
    </font>
    <font>
      <b/>
      <sz val="22"/>
      <name val="Open Sans"/>
      <family val="2"/>
    </font>
    <font>
      <b/>
      <u/>
      <sz val="9"/>
      <color indexed="81"/>
      <name val="Tahoma"/>
      <family val="2"/>
    </font>
    <font>
      <sz val="18"/>
      <color theme="0"/>
      <name val="Open Sans"/>
      <family val="2"/>
    </font>
    <font>
      <sz val="14"/>
      <color theme="0"/>
      <name val="Open Sans"/>
      <family val="2"/>
    </font>
    <font>
      <b/>
      <i/>
      <sz val="16"/>
      <name val="Open Sans"/>
      <family val="2"/>
    </font>
    <font>
      <b/>
      <i/>
      <sz val="10"/>
      <name val="Open Sans"/>
      <family val="2"/>
    </font>
    <font>
      <b/>
      <sz val="11"/>
      <color indexed="81"/>
      <name val="Tahoma"/>
      <family val="2"/>
    </font>
    <font>
      <sz val="11"/>
      <color indexed="81"/>
      <name val="Tahoma"/>
      <family val="2"/>
    </font>
    <font>
      <b/>
      <sz val="12"/>
      <color indexed="81"/>
      <name val="Tahoma"/>
      <family val="2"/>
    </font>
    <font>
      <b/>
      <u/>
      <sz val="12"/>
      <color indexed="81"/>
      <name val="Tahoma"/>
      <family val="2"/>
    </font>
    <font>
      <b/>
      <sz val="22"/>
      <color theme="0"/>
      <name val="Open Sans"/>
      <family val="2"/>
    </font>
    <font>
      <b/>
      <sz val="18"/>
      <color theme="0"/>
      <name val="Open Sans"/>
      <family val="2"/>
    </font>
    <font>
      <b/>
      <sz val="14"/>
      <color theme="0"/>
      <name val="Open Sans"/>
      <family val="2"/>
    </font>
    <font>
      <b/>
      <sz val="16"/>
      <color theme="1"/>
      <name val="Open Sans"/>
      <family val="2"/>
    </font>
    <font>
      <b/>
      <i/>
      <sz val="13"/>
      <color theme="1"/>
      <name val="Open Sans"/>
      <family val="2"/>
    </font>
    <font>
      <b/>
      <sz val="13"/>
      <color theme="1"/>
      <name val="Open Sans"/>
      <family val="2"/>
    </font>
    <font>
      <b/>
      <sz val="9"/>
      <color theme="1"/>
      <name val="Open Sans"/>
      <family val="2"/>
    </font>
    <font>
      <b/>
      <sz val="28"/>
      <color theme="1"/>
      <name val="Open Sans"/>
      <family val="2"/>
    </font>
    <font>
      <b/>
      <sz val="18"/>
      <color theme="1"/>
      <name val="Open Sans"/>
      <family val="2"/>
    </font>
  </fonts>
  <fills count="21">
    <fill>
      <patternFill patternType="none"/>
    </fill>
    <fill>
      <patternFill patternType="gray125"/>
    </fill>
    <fill>
      <patternFill patternType="solid">
        <fgColor rgb="FFF9CB55"/>
        <bgColor indexed="64"/>
      </patternFill>
    </fill>
    <fill>
      <patternFill patternType="solid">
        <fgColor theme="0" tint="-0.14999847407452621"/>
        <bgColor indexed="64"/>
      </patternFill>
    </fill>
    <fill>
      <patternFill patternType="solid">
        <fgColor theme="0"/>
        <bgColor indexed="64"/>
      </patternFill>
    </fill>
    <fill>
      <patternFill patternType="solid">
        <fgColor rgb="FF00A6A7"/>
        <bgColor indexed="64"/>
      </patternFill>
    </fill>
    <fill>
      <patternFill patternType="solid">
        <fgColor theme="6" tint="0.59999389629810485"/>
        <bgColor indexed="64"/>
      </patternFill>
    </fill>
    <fill>
      <patternFill patternType="solid">
        <fgColor rgb="FFFFC000"/>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rgb="FF1F2555"/>
        <bgColor indexed="64"/>
      </patternFill>
    </fill>
    <fill>
      <patternFill patternType="solid">
        <fgColor rgb="FFEC5A28"/>
        <bgColor indexed="64"/>
      </patternFill>
    </fill>
    <fill>
      <patternFill patternType="solid">
        <fgColor rgb="FFFFFFFF"/>
        <bgColor indexed="64"/>
      </patternFill>
    </fill>
    <fill>
      <patternFill patternType="solid">
        <fgColor rgb="FFD9D9D9"/>
        <bgColor indexed="64"/>
      </patternFill>
    </fill>
  </fills>
  <borders count="7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auto="1"/>
      </left>
      <right style="medium">
        <color auto="1"/>
      </right>
      <top style="medium">
        <color auto="1"/>
      </top>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
      <left style="medium">
        <color auto="1"/>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bottom style="thin">
        <color indexed="64"/>
      </bottom>
      <diagonal/>
    </border>
    <border>
      <left style="medium">
        <color auto="1"/>
      </left>
      <right style="medium">
        <color auto="1"/>
      </right>
      <top/>
      <bottom/>
      <diagonal/>
    </border>
    <border>
      <left style="medium">
        <color auto="1"/>
      </left>
      <right/>
      <top style="thin">
        <color indexed="64"/>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top/>
      <bottom style="medium">
        <color indexed="64"/>
      </bottom>
      <diagonal/>
    </border>
    <border>
      <left style="medium">
        <color auto="1"/>
      </left>
      <right/>
      <top/>
      <bottom style="thin">
        <color indexed="64"/>
      </bottom>
      <diagonal/>
    </border>
    <border>
      <left/>
      <right/>
      <top/>
      <bottom style="thin">
        <color indexed="64"/>
      </bottom>
      <diagonal/>
    </border>
    <border>
      <left style="thin">
        <color indexed="64"/>
      </left>
      <right style="medium">
        <color auto="1"/>
      </right>
      <top/>
      <bottom style="medium">
        <color auto="1"/>
      </bottom>
      <diagonal/>
    </border>
    <border>
      <left/>
      <right/>
      <top style="thin">
        <color indexed="64"/>
      </top>
      <bottom style="medium">
        <color auto="1"/>
      </bottom>
      <diagonal/>
    </border>
    <border>
      <left style="medium">
        <color auto="1"/>
      </left>
      <right style="thin">
        <color indexed="64"/>
      </right>
      <top style="thin">
        <color indexed="64"/>
      </top>
      <bottom/>
      <diagonal/>
    </border>
    <border>
      <left/>
      <right style="medium">
        <color auto="1"/>
      </right>
      <top/>
      <bottom style="thin">
        <color indexed="64"/>
      </bottom>
      <diagonal/>
    </border>
    <border>
      <left style="medium">
        <color auto="1"/>
      </left>
      <right style="medium">
        <color auto="1"/>
      </right>
      <top/>
      <bottom style="medium">
        <color auto="1"/>
      </bottom>
      <diagonal/>
    </border>
    <border>
      <left style="medium">
        <color auto="1"/>
      </left>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medium">
        <color auto="1"/>
      </left>
      <right style="thin">
        <color auto="1"/>
      </right>
      <top/>
      <bottom style="medium">
        <color auto="1"/>
      </bottom>
      <diagonal/>
    </border>
    <border>
      <left/>
      <right style="medium">
        <color auto="1"/>
      </right>
      <top style="thin">
        <color indexed="64"/>
      </top>
      <bottom style="medium">
        <color auto="1"/>
      </bottom>
      <diagonal/>
    </border>
    <border>
      <left/>
      <right style="medium">
        <color auto="1"/>
      </right>
      <top/>
      <bottom/>
      <diagonal/>
    </border>
    <border>
      <left/>
      <right style="medium">
        <color auto="1"/>
      </right>
      <top style="thin">
        <color indexed="64"/>
      </top>
      <bottom style="thin">
        <color indexed="64"/>
      </bottom>
      <diagonal/>
    </border>
    <border>
      <left/>
      <right style="medium">
        <color auto="1"/>
      </right>
      <top/>
      <bottom style="medium">
        <color auto="1"/>
      </bottom>
      <diagonal/>
    </border>
    <border>
      <left style="medium">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medium">
        <color indexed="64"/>
      </right>
      <top style="thin">
        <color theme="0" tint="-0.249977111117893"/>
      </top>
      <bottom style="thin">
        <color indexed="64"/>
      </bottom>
      <diagonal/>
    </border>
  </borders>
  <cellStyleXfs count="4">
    <xf numFmtId="0" fontId="0" fillId="0" borderId="0"/>
    <xf numFmtId="9" fontId="1" fillId="0" borderId="0" applyFont="0" applyFill="0" applyBorder="0" applyAlignment="0" applyProtection="0"/>
    <xf numFmtId="0" fontId="11" fillId="0" borderId="0"/>
    <xf numFmtId="43" fontId="1" fillId="0" borderId="0" applyFont="0" applyFill="0" applyBorder="0" applyAlignment="0" applyProtection="0"/>
  </cellStyleXfs>
  <cellXfs count="253">
    <xf numFmtId="0" fontId="0" fillId="0" borderId="0" xfId="0"/>
    <xf numFmtId="164" fontId="6" fillId="3" borderId="5" xfId="0" applyNumberFormat="1" applyFont="1" applyFill="1" applyBorder="1" applyAlignment="1">
      <alignment horizontal="center"/>
    </xf>
    <xf numFmtId="0" fontId="6" fillId="3" borderId="5" xfId="0" applyFont="1" applyFill="1" applyBorder="1" applyAlignment="1">
      <alignment horizontal="center" vertical="center"/>
    </xf>
    <xf numFmtId="0" fontId="8" fillId="0" borderId="7" xfId="0" applyFont="1" applyBorder="1"/>
    <xf numFmtId="0" fontId="8" fillId="0" borderId="0" xfId="0" applyFont="1"/>
    <xf numFmtId="0" fontId="8" fillId="0" borderId="0" xfId="0" applyFont="1" applyAlignment="1">
      <alignment wrapText="1"/>
    </xf>
    <xf numFmtId="0" fontId="14" fillId="0" borderId="27"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7" fillId="0" borderId="0" xfId="0" applyFont="1" applyAlignment="1">
      <alignment wrapText="1"/>
    </xf>
    <xf numFmtId="0" fontId="8" fillId="0" borderId="1" xfId="0" applyFont="1" applyBorder="1" applyAlignment="1">
      <alignment wrapText="1"/>
    </xf>
    <xf numFmtId="0" fontId="18" fillId="0" borderId="33" xfId="0" applyFont="1" applyBorder="1" applyAlignment="1" applyProtection="1">
      <alignment horizontal="center" vertical="center" wrapText="1"/>
      <protection locked="0"/>
    </xf>
    <xf numFmtId="0" fontId="20" fillId="3" borderId="34" xfId="0" applyFont="1" applyFill="1" applyBorder="1" applyAlignment="1">
      <alignment horizontal="center" wrapText="1"/>
    </xf>
    <xf numFmtId="0" fontId="20" fillId="3" borderId="34" xfId="0" applyFont="1" applyFill="1" applyBorder="1" applyAlignment="1">
      <alignment horizontal="left" wrapText="1"/>
    </xf>
    <xf numFmtId="0" fontId="20" fillId="3" borderId="34" xfId="0" applyFont="1" applyFill="1" applyBorder="1" applyAlignment="1">
      <alignment horizontal="center" wrapText="1"/>
    </xf>
    <xf numFmtId="0" fontId="21" fillId="0" borderId="26" xfId="0" applyFont="1" applyBorder="1" applyAlignment="1">
      <alignment horizontal="center" wrapText="1"/>
    </xf>
    <xf numFmtId="0" fontId="22" fillId="0" borderId="26" xfId="0" applyFont="1" applyBorder="1" applyAlignment="1" applyProtection="1">
      <alignment horizontal="left" wrapText="1"/>
      <protection locked="0"/>
    </xf>
    <xf numFmtId="0" fontId="22" fillId="0" borderId="26" xfId="0" applyFont="1" applyBorder="1" applyAlignment="1" applyProtection="1">
      <alignment horizontal="left" wrapText="1"/>
      <protection locked="0"/>
    </xf>
    <xf numFmtId="0" fontId="20" fillId="3" borderId="34" xfId="0" applyFont="1" applyFill="1" applyBorder="1" applyAlignment="1">
      <alignment horizontal="left" wrapText="1"/>
    </xf>
    <xf numFmtId="0" fontId="20" fillId="3" borderId="39" xfId="0" applyFont="1" applyFill="1" applyBorder="1" applyAlignment="1" applyProtection="1">
      <alignment wrapText="1"/>
      <protection locked="0"/>
    </xf>
    <xf numFmtId="0" fontId="21" fillId="0" borderId="41" xfId="0" applyFont="1" applyBorder="1" applyAlignment="1">
      <alignment horizontal="center" wrapText="1"/>
    </xf>
    <xf numFmtId="0" fontId="22" fillId="0" borderId="26" xfId="0" applyFont="1" applyBorder="1" applyAlignment="1" applyProtection="1">
      <alignment wrapText="1"/>
      <protection locked="0"/>
    </xf>
    <xf numFmtId="9" fontId="22" fillId="0" borderId="26" xfId="1" applyFont="1" applyBorder="1" applyAlignment="1" applyProtection="1">
      <alignment horizontal="center" wrapText="1"/>
      <protection locked="0"/>
    </xf>
    <xf numFmtId="0" fontId="22" fillId="0" borderId="42" xfId="0" applyFont="1" applyBorder="1" applyAlignment="1" applyProtection="1">
      <alignment wrapText="1"/>
      <protection locked="0"/>
    </xf>
    <xf numFmtId="0" fontId="22" fillId="0" borderId="42" xfId="0" applyFont="1" applyBorder="1" applyAlignment="1" applyProtection="1">
      <alignment vertical="top" wrapText="1"/>
      <protection locked="0"/>
    </xf>
    <xf numFmtId="0" fontId="20" fillId="3" borderId="26" xfId="0" applyFont="1" applyFill="1" applyBorder="1" applyAlignment="1">
      <alignment horizontal="center" wrapText="1"/>
    </xf>
    <xf numFmtId="0" fontId="20" fillId="3" borderId="26" xfId="0" applyFont="1" applyFill="1" applyBorder="1" applyAlignment="1">
      <alignment wrapText="1"/>
    </xf>
    <xf numFmtId="0" fontId="20" fillId="3" borderId="26" xfId="0" applyFont="1" applyFill="1" applyBorder="1" applyAlignment="1" applyProtection="1">
      <alignment horizontal="center" wrapText="1"/>
      <protection locked="0"/>
    </xf>
    <xf numFmtId="0" fontId="22" fillId="0" borderId="26" xfId="0" applyFont="1" applyBorder="1" applyAlignment="1" applyProtection="1">
      <alignment vertical="top" wrapText="1"/>
      <protection locked="0"/>
    </xf>
    <xf numFmtId="0" fontId="8" fillId="0" borderId="46" xfId="0" applyFont="1" applyBorder="1" applyAlignment="1">
      <alignment wrapText="1"/>
    </xf>
    <xf numFmtId="0" fontId="18" fillId="0" borderId="0" xfId="0" applyFont="1" applyAlignment="1" applyProtection="1">
      <alignment horizontal="center" vertical="center" wrapText="1"/>
      <protection locked="0"/>
    </xf>
    <xf numFmtId="0" fontId="22" fillId="0" borderId="43" xfId="0" applyFont="1" applyBorder="1" applyAlignment="1" applyProtection="1">
      <alignment wrapText="1"/>
      <protection locked="0"/>
    </xf>
    <xf numFmtId="0" fontId="21" fillId="0" borderId="41" xfId="0" applyFont="1" applyBorder="1" applyAlignment="1">
      <alignment horizontal="center" vertical="top" wrapText="1"/>
    </xf>
    <xf numFmtId="0" fontId="17" fillId="10" borderId="5"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2" borderId="10" xfId="0" applyFont="1" applyFill="1" applyBorder="1" applyAlignment="1">
      <alignment vertical="center" wrapText="1"/>
    </xf>
    <xf numFmtId="0" fontId="17" fillId="13" borderId="38" xfId="0" applyFont="1" applyFill="1" applyBorder="1" applyAlignment="1">
      <alignment wrapText="1"/>
    </xf>
    <xf numFmtId="0" fontId="17" fillId="13" borderId="34" xfId="0" applyFont="1" applyFill="1" applyBorder="1" applyAlignment="1">
      <alignment vertical="center" wrapText="1"/>
    </xf>
    <xf numFmtId="0" fontId="17" fillId="13" borderId="34" xfId="0" applyFont="1" applyFill="1" applyBorder="1" applyAlignment="1">
      <alignment horizontal="center" vertical="center" wrapText="1"/>
    </xf>
    <xf numFmtId="0" fontId="17" fillId="13" borderId="50" xfId="0" applyFont="1" applyFill="1" applyBorder="1" applyAlignment="1">
      <alignment horizontal="center" vertical="center" wrapText="1"/>
    </xf>
    <xf numFmtId="0" fontId="17" fillId="13" borderId="39" xfId="0" applyFont="1" applyFill="1" applyBorder="1" applyAlignment="1">
      <alignment horizontal="left" vertical="center" wrapText="1"/>
    </xf>
    <xf numFmtId="0" fontId="8" fillId="14" borderId="26" xfId="0" applyFont="1" applyFill="1" applyBorder="1" applyAlignment="1">
      <alignment wrapText="1"/>
    </xf>
    <xf numFmtId="166" fontId="8" fillId="14" borderId="26" xfId="0" applyNumberFormat="1" applyFont="1" applyFill="1" applyBorder="1" applyAlignment="1">
      <alignment wrapText="1"/>
    </xf>
    <xf numFmtId="166" fontId="8" fillId="14" borderId="20" xfId="0" applyNumberFormat="1" applyFont="1" applyFill="1" applyBorder="1" applyAlignment="1">
      <alignment wrapText="1"/>
    </xf>
    <xf numFmtId="0" fontId="8" fillId="14" borderId="26" xfId="0" applyFont="1" applyFill="1" applyBorder="1" applyAlignment="1">
      <alignment horizontal="center" wrapText="1"/>
    </xf>
    <xf numFmtId="0" fontId="8" fillId="0" borderId="26" xfId="0" applyFont="1" applyBorder="1" applyAlignment="1" applyProtection="1">
      <alignment horizontal="center" wrapText="1"/>
      <protection locked="0"/>
    </xf>
    <xf numFmtId="9" fontId="8" fillId="14" borderId="26" xfId="1" applyFont="1" applyFill="1" applyBorder="1" applyAlignment="1" applyProtection="1">
      <alignment horizontal="center" wrapText="1"/>
    </xf>
    <xf numFmtId="9" fontId="8" fillId="14" borderId="43" xfId="1" applyFont="1" applyFill="1" applyBorder="1" applyAlignment="1" applyProtection="1">
      <alignment horizontal="center" wrapText="1"/>
    </xf>
    <xf numFmtId="0" fontId="8" fillId="0" borderId="45" xfId="0" applyFont="1" applyBorder="1" applyAlignment="1" applyProtection="1">
      <alignment wrapText="1"/>
      <protection locked="0"/>
    </xf>
    <xf numFmtId="0" fontId="8" fillId="14" borderId="43" xfId="0" applyFont="1" applyFill="1" applyBorder="1" applyAlignment="1">
      <alignment wrapText="1"/>
    </xf>
    <xf numFmtId="0" fontId="8" fillId="14" borderId="45" xfId="0" applyFont="1" applyFill="1" applyBorder="1" applyAlignment="1">
      <alignment horizontal="center" wrapText="1"/>
    </xf>
    <xf numFmtId="0" fontId="0" fillId="0" borderId="26" xfId="0" applyBorder="1" applyAlignment="1" applyProtection="1">
      <alignment horizontal="center" wrapText="1"/>
      <protection locked="0"/>
    </xf>
    <xf numFmtId="0" fontId="32" fillId="15" borderId="1" xfId="0" applyFont="1" applyFill="1" applyBorder="1" applyAlignment="1">
      <alignment vertical="center"/>
    </xf>
    <xf numFmtId="0" fontId="32" fillId="15" borderId="3" xfId="0" applyFont="1" applyFill="1" applyBorder="1" applyAlignment="1">
      <alignment vertical="center"/>
    </xf>
    <xf numFmtId="0" fontId="29" fillId="0" borderId="16" xfId="0" applyFont="1" applyBorder="1" applyAlignment="1" applyProtection="1">
      <alignment wrapText="1"/>
      <protection locked="0"/>
    </xf>
    <xf numFmtId="0" fontId="29" fillId="0" borderId="42" xfId="0" applyFont="1" applyBorder="1" applyAlignment="1" applyProtection="1">
      <alignment wrapText="1"/>
      <protection locked="0"/>
    </xf>
    <xf numFmtId="0" fontId="34" fillId="16" borderId="41" xfId="0" applyFont="1" applyFill="1" applyBorder="1" applyAlignment="1">
      <alignment vertical="center" wrapText="1"/>
    </xf>
    <xf numFmtId="0" fontId="8" fillId="16" borderId="42" xfId="0" applyFont="1" applyFill="1" applyBorder="1" applyProtection="1">
      <protection locked="0"/>
    </xf>
    <xf numFmtId="0" fontId="29" fillId="0" borderId="22" xfId="0" applyFont="1" applyBorder="1" applyAlignment="1" applyProtection="1">
      <alignment wrapText="1"/>
      <protection locked="0"/>
    </xf>
    <xf numFmtId="0" fontId="29" fillId="0" borderId="42" xfId="0" applyFont="1" applyBorder="1" applyAlignment="1" applyProtection="1">
      <alignment vertical="center" wrapText="1"/>
      <protection locked="0"/>
    </xf>
    <xf numFmtId="0" fontId="34" fillId="3" borderId="23" xfId="0" applyFont="1" applyFill="1" applyBorder="1" applyAlignment="1">
      <alignment horizontal="center" vertical="center" wrapText="1"/>
    </xf>
    <xf numFmtId="0" fontId="29" fillId="0" borderId="25" xfId="0" applyFont="1" applyBorder="1" applyAlignment="1" applyProtection="1">
      <alignment wrapText="1"/>
      <protection locked="0"/>
    </xf>
    <xf numFmtId="0" fontId="40" fillId="16" borderId="51" xfId="0" applyFont="1" applyFill="1" applyBorder="1" applyAlignment="1">
      <alignment vertical="center"/>
    </xf>
    <xf numFmtId="0" fontId="41" fillId="18" borderId="9" xfId="0" applyFont="1" applyFill="1" applyBorder="1" applyAlignment="1">
      <alignment horizontal="center" vertical="center"/>
    </xf>
    <xf numFmtId="0" fontId="41" fillId="18" borderId="6" xfId="0" applyFont="1" applyFill="1" applyBorder="1" applyAlignment="1">
      <alignment horizontal="center" vertical="center"/>
    </xf>
    <xf numFmtId="0" fontId="41" fillId="18" borderId="46" xfId="0" applyFont="1" applyFill="1" applyBorder="1" applyAlignment="1">
      <alignment horizontal="center" vertical="center"/>
    </xf>
    <xf numFmtId="0" fontId="44" fillId="0" borderId="57" xfId="0" applyFont="1" applyBorder="1" applyAlignment="1">
      <alignment vertical="center" wrapText="1"/>
    </xf>
    <xf numFmtId="0" fontId="21" fillId="19" borderId="57" xfId="0" applyFont="1" applyFill="1" applyBorder="1" applyAlignment="1">
      <alignment horizontal="center" vertical="center" wrapText="1"/>
    </xf>
    <xf numFmtId="0" fontId="21" fillId="19" borderId="40" xfId="0" applyFont="1" applyFill="1" applyBorder="1" applyAlignment="1">
      <alignment horizontal="center" vertical="center" wrapText="1"/>
    </xf>
    <xf numFmtId="0" fontId="20" fillId="0" borderId="16" xfId="0" applyFont="1" applyBorder="1" applyAlignment="1">
      <alignment horizontal="center" vertical="center"/>
    </xf>
    <xf numFmtId="0" fontId="21" fillId="0" borderId="12" xfId="0" applyFont="1" applyBorder="1" applyAlignment="1">
      <alignment vertical="center" wrapText="1"/>
    </xf>
    <xf numFmtId="0" fontId="44" fillId="0" borderId="17" xfId="0" applyFont="1" applyBorder="1" applyAlignment="1">
      <alignment vertical="center" wrapText="1"/>
    </xf>
    <xf numFmtId="2" fontId="21" fillId="19" borderId="58" xfId="0" applyNumberFormat="1" applyFont="1" applyFill="1" applyBorder="1" applyAlignment="1">
      <alignment horizontal="center" vertical="center" wrapText="1"/>
    </xf>
    <xf numFmtId="2" fontId="21" fillId="19" borderId="40" xfId="0" applyNumberFormat="1" applyFont="1" applyFill="1" applyBorder="1" applyAlignment="1">
      <alignment horizontal="center" vertical="center" wrapText="1"/>
    </xf>
    <xf numFmtId="167" fontId="45" fillId="0" borderId="59" xfId="0" applyNumberFormat="1" applyFont="1" applyBorder="1" applyAlignment="1">
      <alignment horizontal="center" vertical="center" wrapText="1"/>
    </xf>
    <xf numFmtId="166" fontId="21" fillId="0" borderId="60" xfId="0" applyNumberFormat="1" applyFont="1" applyBorder="1" applyAlignment="1">
      <alignment vertical="center" wrapText="1"/>
    </xf>
    <xf numFmtId="37" fontId="48" fillId="5" borderId="1" xfId="0" applyNumberFormat="1" applyFont="1" applyFill="1" applyBorder="1" applyAlignment="1">
      <alignment horizontal="center"/>
    </xf>
    <xf numFmtId="37" fontId="29" fillId="5" borderId="7" xfId="0" applyNumberFormat="1" applyFont="1" applyFill="1" applyBorder="1" applyAlignment="1">
      <alignment horizontal="center" vertical="center"/>
    </xf>
    <xf numFmtId="0" fontId="44" fillId="0" borderId="64" xfId="0" applyFont="1" applyBorder="1" applyAlignment="1">
      <alignment vertical="center" wrapText="1"/>
    </xf>
    <xf numFmtId="0" fontId="21" fillId="19" borderId="23" xfId="0" applyFont="1" applyFill="1" applyBorder="1" applyAlignment="1">
      <alignment horizontal="center" vertical="center" wrapText="1"/>
    </xf>
    <xf numFmtId="0" fontId="21" fillId="19" borderId="25" xfId="0" applyFont="1" applyFill="1" applyBorder="1" applyAlignment="1">
      <alignment horizontal="center" vertical="center" wrapText="1"/>
    </xf>
    <xf numFmtId="37" fontId="48" fillId="5" borderId="52" xfId="0" applyNumberFormat="1" applyFont="1" applyFill="1" applyBorder="1" applyAlignment="1">
      <alignment horizontal="center" vertical="center"/>
    </xf>
    <xf numFmtId="0" fontId="44" fillId="3" borderId="52" xfId="0" applyFont="1" applyFill="1" applyBorder="1" applyAlignment="1">
      <alignment vertical="center" wrapText="1"/>
    </xf>
    <xf numFmtId="0" fontId="21" fillId="20" borderId="65" xfId="0" applyFont="1" applyFill="1" applyBorder="1" applyAlignment="1">
      <alignment horizontal="center" vertical="center" wrapText="1"/>
    </xf>
    <xf numFmtId="0" fontId="21" fillId="20" borderId="66" xfId="0" applyFont="1" applyFill="1" applyBorder="1" applyAlignment="1">
      <alignment horizontal="center" vertical="center" wrapText="1"/>
    </xf>
    <xf numFmtId="37" fontId="48" fillId="5" borderId="57" xfId="0" applyNumberFormat="1" applyFont="1" applyFill="1" applyBorder="1" applyAlignment="1">
      <alignment horizontal="center" vertical="center"/>
    </xf>
    <xf numFmtId="0" fontId="44" fillId="3" borderId="64" xfId="0" applyFont="1" applyFill="1" applyBorder="1" applyAlignment="1">
      <alignment vertical="center" wrapText="1"/>
    </xf>
    <xf numFmtId="0" fontId="21" fillId="20" borderId="67" xfId="0" applyFont="1" applyFill="1" applyBorder="1" applyAlignment="1">
      <alignment horizontal="center" vertical="center" wrapText="1"/>
    </xf>
    <xf numFmtId="0" fontId="21" fillId="20" borderId="25" xfId="0" applyFont="1" applyFill="1" applyBorder="1" applyAlignment="1">
      <alignment horizontal="center" vertical="center" wrapText="1"/>
    </xf>
    <xf numFmtId="37" fontId="48" fillId="5" borderId="64" xfId="0" applyNumberFormat="1" applyFont="1" applyFill="1" applyBorder="1" applyAlignment="1">
      <alignment horizontal="center" vertical="center"/>
    </xf>
    <xf numFmtId="3" fontId="20" fillId="4" borderId="7" xfId="3" applyNumberFormat="1" applyFont="1" applyFill="1" applyBorder="1" applyAlignment="1" applyProtection="1">
      <alignment horizontal="center"/>
    </xf>
    <xf numFmtId="3" fontId="29" fillId="4" borderId="53" xfId="3" applyNumberFormat="1" applyFont="1" applyFill="1" applyBorder="1" applyAlignment="1" applyProtection="1">
      <alignment horizontal="center" vertical="center"/>
    </xf>
    <xf numFmtId="0" fontId="21" fillId="19" borderId="47" xfId="0" applyFont="1" applyFill="1" applyBorder="1" applyAlignment="1">
      <alignment horizontal="center" vertical="center" wrapText="1"/>
    </xf>
    <xf numFmtId="0" fontId="21" fillId="19" borderId="59" xfId="0" applyFont="1" applyFill="1" applyBorder="1" applyAlignment="1">
      <alignment horizontal="center" vertical="center" wrapText="1"/>
    </xf>
    <xf numFmtId="3" fontId="20" fillId="4" borderId="52" xfId="3" applyNumberFormat="1" applyFont="1" applyFill="1" applyBorder="1" applyAlignment="1" applyProtection="1">
      <alignment horizontal="center" vertical="center"/>
    </xf>
    <xf numFmtId="0" fontId="40" fillId="13" borderId="51" xfId="0" applyFont="1" applyFill="1" applyBorder="1" applyAlignment="1">
      <alignment vertical="center"/>
    </xf>
    <xf numFmtId="3" fontId="20" fillId="4" borderId="64" xfId="3" applyNumberFormat="1" applyFont="1" applyFill="1" applyBorder="1" applyAlignment="1" applyProtection="1">
      <alignment horizontal="center" vertical="center"/>
    </xf>
    <xf numFmtId="0" fontId="0" fillId="16" borderId="0" xfId="0" applyFill="1"/>
    <xf numFmtId="0" fontId="14" fillId="0" borderId="72" xfId="0" applyFont="1" applyBorder="1" applyAlignment="1" applyProtection="1">
      <alignment horizontal="center" vertical="center" wrapText="1"/>
      <protection locked="0"/>
    </xf>
    <xf numFmtId="0" fontId="10" fillId="3" borderId="11" xfId="0" applyFont="1" applyFill="1" applyBorder="1" applyAlignment="1">
      <alignment horizontal="right" vertical="center"/>
    </xf>
    <xf numFmtId="0" fontId="10" fillId="3" borderId="12" xfId="0" applyFont="1" applyFill="1" applyBorder="1" applyAlignment="1">
      <alignment horizontal="right" vertical="center"/>
    </xf>
    <xf numFmtId="0" fontId="10" fillId="3" borderId="13" xfId="0" applyFont="1" applyFill="1" applyBorder="1" applyAlignment="1">
      <alignment horizontal="right" vertical="center"/>
    </xf>
    <xf numFmtId="49" fontId="12" fillId="4" borderId="13" xfId="2" applyNumberFormat="1" applyFont="1" applyFill="1" applyBorder="1" applyAlignment="1" applyProtection="1">
      <alignment horizontal="center" wrapText="1"/>
      <protection locked="0"/>
    </xf>
    <xf numFmtId="49" fontId="12" fillId="4" borderId="14" xfId="2" applyNumberFormat="1" applyFont="1" applyFill="1" applyBorder="1" applyAlignment="1" applyProtection="1">
      <alignment horizontal="center"/>
      <protection locked="0"/>
    </xf>
    <xf numFmtId="0" fontId="10" fillId="3" borderId="15" xfId="0" applyFont="1" applyFill="1" applyBorder="1" applyAlignment="1">
      <alignment horizontal="right" vertical="center"/>
    </xf>
    <xf numFmtId="49" fontId="13" fillId="4" borderId="15" xfId="2" applyNumberFormat="1" applyFont="1" applyFill="1" applyBorder="1" applyAlignment="1" applyProtection="1">
      <alignment horizontal="center"/>
      <protection locked="0"/>
    </xf>
    <xf numFmtId="49" fontId="13" fillId="4" borderId="16" xfId="2" applyNumberFormat="1" applyFont="1" applyFill="1" applyBorder="1" applyAlignment="1" applyProtection="1">
      <alignment horizont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65" fontId="12" fillId="3" borderId="26" xfId="0" applyNumberFormat="1" applyFont="1" applyFill="1" applyBorder="1" applyAlignment="1">
      <alignment horizontal="center"/>
    </xf>
    <xf numFmtId="0" fontId="8" fillId="0" borderId="26" xfId="0" applyFont="1" applyBorder="1" applyAlignment="1" applyProtection="1">
      <alignment horizontal="left" wrapText="1"/>
      <protection locked="0"/>
    </xf>
    <xf numFmtId="0" fontId="10" fillId="3" borderId="17" xfId="0" applyFont="1" applyFill="1" applyBorder="1" applyAlignment="1">
      <alignment horizontal="right" vertical="center"/>
    </xf>
    <xf numFmtId="0" fontId="10" fillId="3" borderId="18" xfId="0" applyFont="1" applyFill="1" applyBorder="1" applyAlignment="1">
      <alignment horizontal="right" vertical="center"/>
    </xf>
    <xf numFmtId="0" fontId="10" fillId="3" borderId="19" xfId="0" applyFont="1" applyFill="1" applyBorder="1" applyAlignment="1">
      <alignment horizontal="right" vertical="center"/>
    </xf>
    <xf numFmtId="49" fontId="13" fillId="4" borderId="20" xfId="2" applyNumberFormat="1" applyFont="1" applyFill="1" applyBorder="1" applyAlignment="1" applyProtection="1">
      <alignment horizontal="center"/>
      <protection locked="0"/>
    </xf>
    <xf numFmtId="49" fontId="13" fillId="4" borderId="21" xfId="2" applyNumberFormat="1" applyFont="1" applyFill="1" applyBorder="1" applyAlignment="1" applyProtection="1">
      <alignment horizontal="center"/>
      <protection locked="0"/>
    </xf>
    <xf numFmtId="0" fontId="10" fillId="3" borderId="20" xfId="0" applyFont="1" applyFill="1" applyBorder="1" applyAlignment="1">
      <alignment horizontal="right" vertical="center"/>
    </xf>
    <xf numFmtId="49" fontId="13" fillId="4" borderId="22" xfId="2" applyNumberFormat="1" applyFont="1" applyFill="1" applyBorder="1" applyAlignment="1" applyProtection="1">
      <alignment horizontal="center"/>
      <protection locked="0"/>
    </xf>
    <xf numFmtId="0" fontId="10" fillId="3" borderId="23" xfId="0" applyFont="1" applyFill="1" applyBorder="1" applyAlignment="1">
      <alignment horizontal="right" vertical="center"/>
    </xf>
    <xf numFmtId="0" fontId="10" fillId="3" borderId="24" xfId="0" applyFont="1" applyFill="1" applyBorder="1" applyAlignment="1">
      <alignment horizontal="right" vertical="center"/>
    </xf>
    <xf numFmtId="165" fontId="12" fillId="3" borderId="24" xfId="0" applyNumberFormat="1" applyFont="1" applyFill="1" applyBorder="1" applyAlignment="1">
      <alignment horizontal="center"/>
    </xf>
    <xf numFmtId="165" fontId="12" fillId="3" borderId="25" xfId="0" applyNumberFormat="1" applyFont="1" applyFill="1" applyBorder="1" applyAlignment="1">
      <alignment horizontal="center"/>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73" xfId="0" applyFont="1" applyBorder="1" applyAlignment="1" applyProtection="1">
      <alignment horizontal="left" vertical="center" wrapText="1"/>
      <protection locked="0"/>
    </xf>
    <xf numFmtId="0" fontId="15" fillId="0" borderId="74" xfId="0" applyFont="1" applyBorder="1" applyAlignment="1" applyProtection="1">
      <alignment horizontal="left" vertical="center" wrapText="1"/>
      <protection locked="0"/>
    </xf>
    <xf numFmtId="0" fontId="22" fillId="0" borderId="26" xfId="0" applyFont="1" applyBorder="1" applyAlignment="1" applyProtection="1">
      <alignment horizontal="left" wrapText="1"/>
      <protection locked="0"/>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20" fillId="3" borderId="34" xfId="0" applyFont="1" applyFill="1" applyBorder="1" applyAlignment="1">
      <alignment horizontal="center" wrapText="1"/>
    </xf>
    <xf numFmtId="0" fontId="20" fillId="3" borderId="35" xfId="0" applyFont="1" applyFill="1" applyBorder="1" applyAlignment="1">
      <alignment horizontal="center" wrapText="1"/>
    </xf>
    <xf numFmtId="0" fontId="20" fillId="3" borderId="38" xfId="0" applyFont="1" applyFill="1" applyBorder="1" applyAlignment="1">
      <alignment horizontal="center" wrapText="1"/>
    </xf>
    <xf numFmtId="0" fontId="20" fillId="3" borderId="36" xfId="0" applyFont="1" applyFill="1" applyBorder="1" applyAlignment="1">
      <alignment horizontal="left" wrapText="1"/>
    </xf>
    <xf numFmtId="0" fontId="20" fillId="3" borderId="34" xfId="0" applyFont="1" applyFill="1" applyBorder="1" applyAlignment="1">
      <alignment horizontal="left" wrapText="1"/>
    </xf>
    <xf numFmtId="0" fontId="20" fillId="3" borderId="14" xfId="0" applyFont="1" applyFill="1" applyBorder="1" applyAlignment="1" applyProtection="1">
      <alignment horizontal="center" wrapText="1"/>
      <protection locked="0"/>
    </xf>
    <xf numFmtId="0" fontId="20" fillId="3" borderId="12" xfId="0" applyFont="1" applyFill="1" applyBorder="1" applyAlignment="1" applyProtection="1">
      <alignment horizontal="center" wrapText="1"/>
      <protection locked="0"/>
    </xf>
    <xf numFmtId="0" fontId="20" fillId="3" borderId="13" xfId="0" applyFont="1" applyFill="1" applyBorder="1" applyAlignment="1" applyProtection="1">
      <alignment horizontal="center" wrapText="1"/>
      <protection locked="0"/>
    </xf>
    <xf numFmtId="0" fontId="20" fillId="3" borderId="37" xfId="0" applyFont="1" applyFill="1" applyBorder="1" applyAlignment="1" applyProtection="1">
      <alignment horizontal="center" wrapText="1"/>
      <protection locked="0"/>
    </xf>
    <xf numFmtId="0" fontId="20" fillId="3" borderId="40" xfId="0" applyFont="1" applyFill="1" applyBorder="1" applyAlignment="1" applyProtection="1">
      <alignment horizontal="center" wrapText="1"/>
      <protection locked="0"/>
    </xf>
    <xf numFmtId="0" fontId="19" fillId="5" borderId="43"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19" fillId="5" borderId="45" xfId="0" applyFont="1" applyFill="1" applyBorder="1" applyAlignment="1">
      <alignment horizontal="center" vertical="center" wrapText="1"/>
    </xf>
    <xf numFmtId="0" fontId="30" fillId="5" borderId="4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7" borderId="49" xfId="0" applyFont="1" applyFill="1" applyBorder="1" applyAlignment="1">
      <alignment horizontal="center" vertical="center"/>
    </xf>
    <xf numFmtId="0" fontId="17" fillId="7" borderId="9" xfId="0" applyFont="1" applyFill="1" applyBorder="1" applyAlignment="1">
      <alignment horizontal="center" vertical="center"/>
    </xf>
    <xf numFmtId="0" fontId="17" fillId="8"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0" fillId="16" borderId="52" xfId="0" applyFont="1" applyFill="1" applyBorder="1" applyAlignment="1">
      <alignment horizontal="left" vertical="center"/>
    </xf>
    <xf numFmtId="0" fontId="10" fillId="16" borderId="45" xfId="0" applyFont="1" applyFill="1" applyBorder="1" applyAlignment="1">
      <alignment horizontal="left" vertical="center"/>
    </xf>
    <xf numFmtId="0" fontId="13" fillId="16" borderId="26" xfId="2" applyFont="1" applyFill="1" applyBorder="1" applyAlignment="1" applyProtection="1">
      <alignment horizontal="center" vertical="center"/>
      <protection locked="0"/>
    </xf>
    <xf numFmtId="49" fontId="13" fillId="16" borderId="43" xfId="2" applyNumberFormat="1" applyFont="1" applyFill="1" applyBorder="1" applyAlignment="1" applyProtection="1">
      <alignment horizontal="center" vertical="center"/>
      <protection locked="0"/>
    </xf>
    <xf numFmtId="0" fontId="10" fillId="3" borderId="52" xfId="0" applyFont="1" applyFill="1" applyBorder="1" applyAlignment="1">
      <alignment horizontal="left" vertical="center"/>
    </xf>
    <xf numFmtId="0" fontId="10" fillId="3" borderId="45" xfId="0" applyFont="1" applyFill="1" applyBorder="1" applyAlignment="1">
      <alignment horizontal="left" vertical="center"/>
    </xf>
    <xf numFmtId="9" fontId="13" fillId="4" borderId="24" xfId="1" applyFont="1" applyFill="1" applyBorder="1" applyAlignment="1" applyProtection="1">
      <alignment horizontal="center" vertical="center"/>
      <protection locked="0"/>
    </xf>
    <xf numFmtId="9" fontId="13" fillId="4" borderId="55" xfId="1" applyFont="1" applyFill="1" applyBorder="1" applyAlignment="1" applyProtection="1">
      <alignment horizontal="center" vertical="center"/>
      <protection locked="0"/>
    </xf>
    <xf numFmtId="0" fontId="13" fillId="4" borderId="26" xfId="2" applyFont="1" applyFill="1" applyBorder="1" applyAlignment="1" applyProtection="1">
      <alignment horizontal="center" vertical="center"/>
      <protection locked="0"/>
    </xf>
    <xf numFmtId="49" fontId="13" fillId="4" borderId="43" xfId="2" applyNumberFormat="1" applyFont="1" applyFill="1" applyBorder="1" applyAlignment="1" applyProtection="1">
      <alignment horizontal="center" vertical="center"/>
      <protection locked="0"/>
    </xf>
    <xf numFmtId="0" fontId="34" fillId="3" borderId="54" xfId="0" applyFont="1" applyFill="1" applyBorder="1" applyAlignment="1">
      <alignment horizontal="center" vertical="center" wrapText="1"/>
    </xf>
    <xf numFmtId="0" fontId="34" fillId="3" borderId="53" xfId="0" applyFont="1" applyFill="1" applyBorder="1" applyAlignment="1">
      <alignment horizontal="center" vertical="center" wrapText="1"/>
    </xf>
    <xf numFmtId="0" fontId="34" fillId="3" borderId="51" xfId="0" applyFont="1" applyFill="1" applyBorder="1" applyAlignment="1">
      <alignment horizontal="center" vertical="center" wrapText="1"/>
    </xf>
    <xf numFmtId="49" fontId="13" fillId="4" borderId="26" xfId="2" applyNumberFormat="1" applyFont="1" applyFill="1" applyBorder="1" applyAlignment="1" applyProtection="1">
      <alignment horizontal="center" vertical="center"/>
      <protection locked="0"/>
    </xf>
    <xf numFmtId="49" fontId="13" fillId="16" borderId="26" xfId="2" applyNumberFormat="1" applyFont="1" applyFill="1" applyBorder="1" applyAlignment="1" applyProtection="1">
      <alignment horizontal="center" vertical="center"/>
      <protection locked="0"/>
    </xf>
    <xf numFmtId="0" fontId="13" fillId="4" borderId="43" xfId="2" applyFont="1" applyFill="1" applyBorder="1" applyAlignment="1" applyProtection="1">
      <alignment horizontal="center" vertical="center"/>
      <protection locked="0"/>
    </xf>
    <xf numFmtId="49" fontId="13" fillId="0" borderId="26" xfId="2" applyNumberFormat="1" applyFont="1" applyBorder="1" applyAlignment="1" applyProtection="1">
      <alignment horizontal="center" vertical="center"/>
      <protection locked="0"/>
    </xf>
    <xf numFmtId="49" fontId="13" fillId="0" borderId="43" xfId="2" applyNumberFormat="1" applyFont="1" applyBorder="1" applyAlignment="1" applyProtection="1">
      <alignment horizontal="center" vertical="center"/>
      <protection locked="0"/>
    </xf>
    <xf numFmtId="0" fontId="32" fillId="15" borderId="8"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2" xfId="0" applyFont="1" applyFill="1" applyBorder="1" applyAlignment="1">
      <alignment horizontal="center" vertical="center"/>
    </xf>
    <xf numFmtId="0" fontId="32" fillId="15" borderId="3" xfId="0" applyFont="1" applyFill="1" applyBorder="1" applyAlignment="1">
      <alignment horizontal="center" vertical="center"/>
    </xf>
    <xf numFmtId="0" fontId="34" fillId="3" borderId="33" xfId="0" applyFont="1" applyFill="1" applyBorder="1" applyAlignment="1">
      <alignment horizontal="center" vertical="center" wrapText="1"/>
    </xf>
    <xf numFmtId="0" fontId="10" fillId="3" borderId="11" xfId="0" applyFont="1" applyFill="1" applyBorder="1" applyAlignment="1">
      <alignment horizontal="left" vertical="center"/>
    </xf>
    <xf numFmtId="0" fontId="10" fillId="3" borderId="13" xfId="0" applyFont="1" applyFill="1" applyBorder="1" applyAlignment="1">
      <alignment horizontal="left" vertical="center"/>
    </xf>
    <xf numFmtId="49" fontId="13" fillId="0" borderId="15" xfId="2" applyNumberFormat="1" applyFont="1" applyBorder="1" applyAlignment="1" applyProtection="1">
      <alignment horizontal="center" vertical="center"/>
      <protection locked="0"/>
    </xf>
    <xf numFmtId="49" fontId="13" fillId="0" borderId="14" xfId="2" applyNumberFormat="1" applyFont="1" applyBorder="1" applyAlignment="1" applyProtection="1">
      <alignment horizontal="center" vertical="center"/>
      <protection locked="0"/>
    </xf>
    <xf numFmtId="0" fontId="48" fillId="5" borderId="64" xfId="0" applyFont="1" applyFill="1" applyBorder="1" applyAlignment="1">
      <alignment horizontal="left" vertical="center"/>
    </xf>
    <xf numFmtId="0" fontId="48" fillId="5" borderId="68" xfId="0" applyFont="1" applyFill="1" applyBorder="1" applyAlignment="1">
      <alignment horizontal="left" vertical="center"/>
    </xf>
    <xf numFmtId="0" fontId="43" fillId="4" borderId="33" xfId="0" applyFont="1" applyFill="1" applyBorder="1" applyAlignment="1">
      <alignment horizontal="center" vertical="center" wrapText="1"/>
    </xf>
    <xf numFmtId="0" fontId="43" fillId="4" borderId="51" xfId="0" applyFont="1" applyFill="1" applyBorder="1" applyAlignment="1">
      <alignment horizontal="center" vertical="center" wrapText="1"/>
    </xf>
    <xf numFmtId="0" fontId="43" fillId="4" borderId="63" xfId="0" applyFont="1" applyFill="1" applyBorder="1" applyAlignment="1">
      <alignment horizontal="center" vertical="center" wrapText="1"/>
    </xf>
    <xf numFmtId="0" fontId="44" fillId="0" borderId="33" xfId="0" applyFont="1" applyBorder="1" applyAlignment="1">
      <alignment horizontal="left" vertical="center" wrapText="1"/>
    </xf>
    <xf numFmtId="0" fontId="44" fillId="0" borderId="53" xfId="0" applyFont="1" applyBorder="1" applyAlignment="1">
      <alignment horizontal="left" vertical="center" wrapText="1"/>
    </xf>
    <xf numFmtId="0" fontId="40" fillId="17" borderId="7" xfId="0" applyFont="1" applyFill="1" applyBorder="1" applyAlignment="1">
      <alignment horizontal="left" vertical="center"/>
    </xf>
    <xf numFmtId="0" fontId="40" fillId="17" borderId="0" xfId="0" applyFont="1" applyFill="1" applyAlignment="1">
      <alignment horizontal="left" vertical="center"/>
    </xf>
    <xf numFmtId="0" fontId="40" fillId="17" borderId="56" xfId="0" applyFont="1" applyFill="1" applyBorder="1" applyAlignment="1">
      <alignment horizontal="left" vertical="center"/>
    </xf>
    <xf numFmtId="0" fontId="40" fillId="17" borderId="47" xfId="0" applyFont="1" applyFill="1" applyBorder="1" applyAlignment="1">
      <alignment horizontal="left" vertical="center"/>
    </xf>
    <xf numFmtId="0" fontId="40" fillId="18" borderId="51" xfId="0" applyFont="1" applyFill="1" applyBorder="1" applyAlignment="1">
      <alignment horizontal="center" vertical="center"/>
    </xf>
    <xf numFmtId="0" fontId="40" fillId="18" borderId="63" xfId="0" applyFont="1" applyFill="1" applyBorder="1" applyAlignment="1">
      <alignment horizontal="center" vertical="center"/>
    </xf>
    <xf numFmtId="0" fontId="40" fillId="17" borderId="56" xfId="0" applyFont="1" applyFill="1" applyBorder="1" applyAlignment="1">
      <alignment horizontal="center" vertical="center"/>
    </xf>
    <xf numFmtId="0" fontId="40" fillId="17" borderId="47" xfId="0" applyFont="1" applyFill="1" applyBorder="1" applyAlignment="1">
      <alignment horizontal="center" vertical="center"/>
    </xf>
    <xf numFmtId="0" fontId="20" fillId="4" borderId="7" xfId="0" applyFont="1" applyFill="1" applyBorder="1" applyAlignment="1">
      <alignment wrapText="1"/>
    </xf>
    <xf numFmtId="0" fontId="20" fillId="4" borderId="69" xfId="0" applyFont="1" applyFill="1" applyBorder="1"/>
    <xf numFmtId="0" fontId="29" fillId="4" borderId="57" xfId="0" applyFont="1" applyFill="1" applyBorder="1" applyAlignment="1">
      <alignment horizontal="left" vertical="center" wrapText="1"/>
    </xf>
    <xf numFmtId="0" fontId="29" fillId="4" borderId="62" xfId="0" applyFont="1" applyFill="1" applyBorder="1" applyAlignment="1">
      <alignment horizontal="left" vertical="center" wrapText="1"/>
    </xf>
    <xf numFmtId="0" fontId="20" fillId="4" borderId="57" xfId="0" applyFont="1" applyFill="1" applyBorder="1" applyAlignment="1">
      <alignment vertical="center"/>
    </xf>
    <xf numFmtId="0" fontId="20" fillId="4" borderId="62" xfId="0" applyFont="1" applyFill="1" applyBorder="1" applyAlignment="1">
      <alignment vertical="center"/>
    </xf>
    <xf numFmtId="0" fontId="43" fillId="13" borderId="33" xfId="0" applyFont="1" applyFill="1" applyBorder="1" applyAlignment="1">
      <alignment horizontal="center" vertical="center" wrapText="1"/>
    </xf>
    <xf numFmtId="0" fontId="43" fillId="13" borderId="63" xfId="0" applyFont="1" applyFill="1" applyBorder="1" applyAlignment="1">
      <alignment horizontal="center" vertical="center" wrapText="1"/>
    </xf>
    <xf numFmtId="0" fontId="44" fillId="13" borderId="33" xfId="0" applyFont="1" applyFill="1" applyBorder="1" applyAlignment="1">
      <alignment horizontal="left" vertical="center" wrapText="1"/>
    </xf>
    <xf numFmtId="0" fontId="44" fillId="13" borderId="63" xfId="0" applyFont="1" applyFill="1" applyBorder="1" applyAlignment="1">
      <alignment horizontal="left" vertical="center" wrapText="1"/>
    </xf>
    <xf numFmtId="0" fontId="21" fillId="13" borderId="1" xfId="0" applyFont="1" applyFill="1" applyBorder="1" applyAlignment="1">
      <alignment horizontal="left" vertical="center" wrapText="1"/>
    </xf>
    <xf numFmtId="0" fontId="21" fillId="13" borderId="3" xfId="0" applyFont="1" applyFill="1" applyBorder="1" applyAlignment="1">
      <alignment horizontal="left" vertical="center" wrapText="1"/>
    </xf>
    <xf numFmtId="0" fontId="21" fillId="13" borderId="56" xfId="0" applyFont="1" applyFill="1" applyBorder="1" applyAlignment="1">
      <alignment horizontal="left" vertical="center" wrapText="1"/>
    </xf>
    <xf numFmtId="0" fontId="21" fillId="13" borderId="71" xfId="0" applyFont="1" applyFill="1" applyBorder="1" applyAlignment="1">
      <alignment horizontal="left" vertical="center" wrapText="1"/>
    </xf>
    <xf numFmtId="0" fontId="20" fillId="4" borderId="52" xfId="0" applyFont="1" applyFill="1" applyBorder="1" applyAlignment="1">
      <alignment vertical="center"/>
    </xf>
    <xf numFmtId="0" fontId="20" fillId="4" borderId="70" xfId="0" applyFont="1" applyFill="1" applyBorder="1" applyAlignment="1">
      <alignment vertical="center"/>
    </xf>
    <xf numFmtId="0" fontId="29" fillId="5" borderId="57"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48" fillId="5" borderId="57" xfId="0" applyFont="1" applyFill="1" applyBorder="1" applyAlignment="1">
      <alignment horizontal="left" vertical="center" wrapText="1"/>
    </xf>
    <xf numFmtId="0" fontId="48" fillId="5" borderId="62" xfId="0" applyFont="1" applyFill="1" applyBorder="1" applyAlignment="1">
      <alignment horizontal="left" vertical="center"/>
    </xf>
    <xf numFmtId="0" fontId="43" fillId="3" borderId="33" xfId="0" applyFont="1" applyFill="1" applyBorder="1" applyAlignment="1">
      <alignment horizontal="center" vertical="center" wrapText="1"/>
    </xf>
    <xf numFmtId="0" fontId="43" fillId="3" borderId="51" xfId="0" applyFont="1" applyFill="1" applyBorder="1" applyAlignment="1">
      <alignment horizontal="center" vertical="center" wrapText="1"/>
    </xf>
    <xf numFmtId="0" fontId="40" fillId="16" borderId="51" xfId="0" applyFont="1" applyFill="1" applyBorder="1" applyAlignment="1">
      <alignment horizontal="center" vertical="center"/>
    </xf>
    <xf numFmtId="0" fontId="43" fillId="0" borderId="33"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1" xfId="0" applyFont="1" applyBorder="1" applyAlignment="1">
      <alignment horizontal="center" vertical="center"/>
    </xf>
    <xf numFmtId="0" fontId="43" fillId="0" borderId="56" xfId="0" applyFont="1" applyBorder="1" applyAlignment="1">
      <alignment horizontal="center" vertical="center"/>
    </xf>
    <xf numFmtId="0" fontId="20" fillId="0" borderId="1" xfId="0" applyFont="1" applyBorder="1" applyAlignment="1">
      <alignment horizontal="center" vertical="center" wrapText="1"/>
    </xf>
    <xf numFmtId="0" fontId="20" fillId="0" borderId="56" xfId="0" applyFont="1" applyBorder="1" applyAlignment="1">
      <alignment horizontal="center" vertical="center" wrapText="1"/>
    </xf>
    <xf numFmtId="0" fontId="44" fillId="0" borderId="54" xfId="0" applyFont="1" applyBorder="1" applyAlignment="1">
      <alignment horizontal="left" vertical="center" wrapText="1"/>
    </xf>
    <xf numFmtId="0" fontId="21" fillId="19" borderId="61" xfId="0" applyFont="1" applyFill="1" applyBorder="1" applyAlignment="1">
      <alignment horizontal="center" vertical="center" wrapText="1"/>
    </xf>
    <xf numFmtId="0" fontId="21" fillId="19" borderId="38"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40" xfId="0" applyFont="1" applyFill="1" applyBorder="1" applyAlignment="1">
      <alignment horizontal="center" vertical="center" wrapText="1"/>
    </xf>
    <xf numFmtId="0" fontId="47" fillId="5" borderId="33" xfId="0" applyFont="1" applyFill="1" applyBorder="1" applyAlignment="1">
      <alignment horizontal="center" vertical="center" wrapText="1"/>
    </xf>
    <xf numFmtId="0" fontId="47" fillId="5" borderId="51" xfId="0" applyFont="1" applyFill="1" applyBorder="1" applyAlignment="1">
      <alignment horizontal="center" vertical="center" wrapText="1"/>
    </xf>
    <xf numFmtId="0" fontId="47" fillId="5" borderId="63" xfId="0" applyFont="1" applyFill="1" applyBorder="1" applyAlignment="1">
      <alignment horizontal="center" vertical="center" wrapText="1"/>
    </xf>
    <xf numFmtId="0" fontId="48" fillId="5" borderId="1" xfId="0" applyFont="1" applyFill="1" applyBorder="1" applyAlignment="1">
      <alignment horizontal="left" vertical="center" wrapText="1"/>
    </xf>
    <xf numFmtId="0" fontId="43" fillId="5" borderId="3" xfId="0" applyFont="1" applyFill="1" applyBorder="1" applyAlignment="1">
      <alignment horizontal="left" vertical="center"/>
    </xf>
    <xf numFmtId="0" fontId="21" fillId="19" borderId="35" xfId="0" applyFont="1" applyFill="1" applyBorder="1" applyAlignment="1">
      <alignment horizontal="center" vertical="center" wrapText="1"/>
    </xf>
    <xf numFmtId="0" fontId="21" fillId="19" borderId="37" xfId="0" applyFont="1" applyFill="1" applyBorder="1" applyAlignment="1">
      <alignment horizontal="center" vertical="center" wrapText="1"/>
    </xf>
    <xf numFmtId="0" fontId="48" fillId="4" borderId="33" xfId="0" applyFont="1" applyFill="1" applyBorder="1" applyAlignment="1">
      <alignment horizontal="center" vertical="center" wrapText="1"/>
    </xf>
    <xf numFmtId="0" fontId="48" fillId="4" borderId="51" xfId="0" applyFont="1" applyFill="1" applyBorder="1" applyAlignment="1">
      <alignment horizontal="center" vertical="center" wrapText="1"/>
    </xf>
    <xf numFmtId="0" fontId="41" fillId="18" borderId="8" xfId="0" applyFont="1" applyFill="1" applyBorder="1" applyAlignment="1">
      <alignment horizontal="center" vertical="center"/>
    </xf>
    <xf numFmtId="0" fontId="41" fillId="18" borderId="10" xfId="0" applyFont="1" applyFill="1" applyBorder="1" applyAlignment="1">
      <alignment horizontal="center" vertical="center"/>
    </xf>
  </cellXfs>
  <cellStyles count="4">
    <cellStyle name="Comma" xfId="3" builtinId="3"/>
    <cellStyle name="Normal" xfId="0" builtinId="0"/>
    <cellStyle name="Normal 2 5" xfId="2" xr:uid="{7E231C67-F346-410C-8C9D-EC2CDB221DE7}"/>
    <cellStyle name="Percent" xfId="1" builtinId="5"/>
  </cellStyles>
  <dxfs count="16">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22860</xdr:rowOff>
        </xdr:from>
        <xdr:to>
          <xdr:col>1</xdr:col>
          <xdr:colOff>137160</xdr:colOff>
          <xdr:row>2</xdr:row>
          <xdr:rowOff>175260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3366FF"/>
                  </a:solidFill>
                  <a:latin typeface="Century Gothic"/>
                </a:rPr>
                <a:t>Dev Mode</a:t>
              </a:r>
            </a:p>
          </xdr:txBody>
        </xdr:sp>
        <xdr:clientData fPrintsWithSheet="0"/>
      </xdr:twoCellAnchor>
    </mc:Choice>
    <mc:Fallback/>
  </mc:AlternateContent>
  <xdr:twoCellAnchor editAs="oneCell">
    <xdr:from>
      <xdr:col>0</xdr:col>
      <xdr:colOff>0</xdr:colOff>
      <xdr:row>0</xdr:row>
      <xdr:rowOff>0</xdr:rowOff>
    </xdr:from>
    <xdr:to>
      <xdr:col>0</xdr:col>
      <xdr:colOff>914400</xdr:colOff>
      <xdr:row>3</xdr:row>
      <xdr:rowOff>136468</xdr:rowOff>
    </xdr:to>
    <xdr:pic>
      <xdr:nvPicPr>
        <xdr:cNvPr id="2" name="Picture 1" descr="https://www168.lunapic.com/editor/working/151069234029822?6075730510">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914400" cy="58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350520</xdr:colOff>
          <xdr:row>2</xdr:row>
          <xdr:rowOff>22860</xdr:rowOff>
        </xdr:from>
        <xdr:to>
          <xdr:col>2</xdr:col>
          <xdr:colOff>487680</xdr:colOff>
          <xdr:row>2</xdr:row>
          <xdr:rowOff>175260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3366FF"/>
                  </a:solidFill>
                  <a:latin typeface="Century Gothic"/>
                </a:rPr>
                <a:t>Reset Macros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1277549</xdr:colOff>
      <xdr:row>2</xdr:row>
      <xdr:rowOff>74200</xdr:rowOff>
    </xdr:to>
    <xdr:pic>
      <xdr:nvPicPr>
        <xdr:cNvPr id="2" name="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49049" cy="38662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144780</xdr:colOff>
          <xdr:row>1</xdr:row>
          <xdr:rowOff>22860</xdr:rowOff>
        </xdr:from>
        <xdr:to>
          <xdr:col>1</xdr:col>
          <xdr:colOff>1783080</xdr:colOff>
          <xdr:row>1</xdr:row>
          <xdr:rowOff>274320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xdr:from>
      <xdr:col>3</xdr:col>
      <xdr:colOff>4248149</xdr:colOff>
      <xdr:row>0</xdr:row>
      <xdr:rowOff>0</xdr:rowOff>
    </xdr:from>
    <xdr:to>
      <xdr:col>5</xdr:col>
      <xdr:colOff>533400</xdr:colOff>
      <xdr:row>3</xdr:row>
      <xdr:rowOff>171450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534649" y="0"/>
          <a:ext cx="2466976" cy="1181100"/>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endParaRPr lang="en-US" sz="1400" b="0"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Microjourneys here</a:t>
          </a:r>
        </a:p>
        <a:p>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68580</xdr:colOff>
          <xdr:row>1</xdr:row>
          <xdr:rowOff>30480</xdr:rowOff>
        </xdr:from>
        <xdr:to>
          <xdr:col>3</xdr:col>
          <xdr:colOff>822960</xdr:colOff>
          <xdr:row>1</xdr:row>
          <xdr:rowOff>289560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editAs="oneCell">
    <xdr:from>
      <xdr:col>0</xdr:col>
      <xdr:colOff>28575</xdr:colOff>
      <xdr:row>0</xdr:row>
      <xdr:rowOff>47625</xdr:rowOff>
    </xdr:from>
    <xdr:to>
      <xdr:col>1</xdr:col>
      <xdr:colOff>1237544</xdr:colOff>
      <xdr:row>2</xdr:row>
      <xdr:rowOff>78010</xdr:rowOff>
    </xdr:to>
    <xdr:pic>
      <xdr:nvPicPr>
        <xdr:cNvPr id="2" name="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29999" cy="390430"/>
        </a:xfrm>
        <a:prstGeom prst="rect">
          <a:avLst/>
        </a:prstGeom>
      </xdr:spPr>
    </xdr:pic>
    <xdr:clientData/>
  </xdr:twoCellAnchor>
  <xdr:twoCellAnchor>
    <xdr:from>
      <xdr:col>8</xdr:col>
      <xdr:colOff>571500</xdr:colOff>
      <xdr:row>0</xdr:row>
      <xdr:rowOff>38100</xdr:rowOff>
    </xdr:from>
    <xdr:to>
      <xdr:col>8</xdr:col>
      <xdr:colOff>5886450</xdr:colOff>
      <xdr:row>2</xdr:row>
      <xdr:rowOff>333375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630150" y="38100"/>
          <a:ext cx="5311140" cy="1074420"/>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endParaRPr lang="en-US" sz="1400" b="0"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Case Types here</a:t>
          </a:r>
        </a:p>
        <a:p>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2. Refer to contextual help by hovering over column heading</a:t>
          </a:r>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68580</xdr:colOff>
          <xdr:row>1</xdr:row>
          <xdr:rowOff>30480</xdr:rowOff>
        </xdr:from>
        <xdr:to>
          <xdr:col>3</xdr:col>
          <xdr:colOff>822960</xdr:colOff>
          <xdr:row>1</xdr:row>
          <xdr:rowOff>289560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editAs="oneCell">
    <xdr:from>
      <xdr:col>0</xdr:col>
      <xdr:colOff>28575</xdr:colOff>
      <xdr:row>0</xdr:row>
      <xdr:rowOff>47625</xdr:rowOff>
    </xdr:from>
    <xdr:to>
      <xdr:col>1</xdr:col>
      <xdr:colOff>1241354</xdr:colOff>
      <xdr:row>2</xdr:row>
      <xdr:rowOff>74200</xdr:rowOff>
    </xdr:to>
    <xdr:pic>
      <xdr:nvPicPr>
        <xdr:cNvPr id="2" name="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33809" cy="386620"/>
        </a:xfrm>
        <a:prstGeom prst="rect">
          <a:avLst/>
        </a:prstGeom>
      </xdr:spPr>
    </xdr:pic>
    <xdr:clientData/>
  </xdr:twoCellAnchor>
  <xdr:twoCellAnchor>
    <xdr:from>
      <xdr:col>7</xdr:col>
      <xdr:colOff>285750</xdr:colOff>
      <xdr:row>0</xdr:row>
      <xdr:rowOff>19050</xdr:rowOff>
    </xdr:from>
    <xdr:to>
      <xdr:col>8</xdr:col>
      <xdr:colOff>4743450</xdr:colOff>
      <xdr:row>2</xdr:row>
      <xdr:rowOff>314325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2150090" y="15240"/>
          <a:ext cx="5343525" cy="1082040"/>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endParaRPr lang="en-US" sz="1400" b="0"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application-wide Supporting Features here</a:t>
          </a:r>
        </a:p>
        <a:p>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2. Refer to contextual help by hovering over column heading</a:t>
          </a:r>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144780</xdr:colOff>
          <xdr:row>1</xdr:row>
          <xdr:rowOff>22860</xdr:rowOff>
        </xdr:from>
        <xdr:to>
          <xdr:col>4</xdr:col>
          <xdr:colOff>1783080</xdr:colOff>
          <xdr:row>1</xdr:row>
          <xdr:rowOff>274320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editAs="oneCell">
    <xdr:from>
      <xdr:col>0</xdr:col>
      <xdr:colOff>28575</xdr:colOff>
      <xdr:row>0</xdr:row>
      <xdr:rowOff>47625</xdr:rowOff>
    </xdr:from>
    <xdr:to>
      <xdr:col>1</xdr:col>
      <xdr:colOff>835589</xdr:colOff>
      <xdr:row>2</xdr:row>
      <xdr:rowOff>78010</xdr:rowOff>
    </xdr:to>
    <xdr:pic>
      <xdr:nvPicPr>
        <xdr:cNvPr id="2" name="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37619" cy="390430"/>
        </a:xfrm>
        <a:prstGeom prst="rect">
          <a:avLst/>
        </a:prstGeom>
      </xdr:spPr>
    </xdr:pic>
    <xdr:clientData/>
  </xdr:twoCellAnchor>
  <xdr:twoCellAnchor>
    <xdr:from>
      <xdr:col>6</xdr:col>
      <xdr:colOff>38101</xdr:colOff>
      <xdr:row>0</xdr:row>
      <xdr:rowOff>38101</xdr:rowOff>
    </xdr:from>
    <xdr:to>
      <xdr:col>7</xdr:col>
      <xdr:colOff>9525</xdr:colOff>
      <xdr:row>2</xdr:row>
      <xdr:rowOff>381000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2125326" y="38101"/>
          <a:ext cx="5669279" cy="1123949"/>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endParaRPr lang="en-US" sz="1400" b="0"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interfaces here</a:t>
          </a:r>
        </a:p>
        <a:p>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2. Refer to contextual help by hovering over column heading</a:t>
          </a:r>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860354</xdr:colOff>
      <xdr:row>2</xdr:row>
      <xdr:rowOff>74200</xdr:rowOff>
    </xdr:to>
    <xdr:pic>
      <xdr:nvPicPr>
        <xdr:cNvPr id="4" name="Logo">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49049" cy="38662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144780</xdr:colOff>
          <xdr:row>1</xdr:row>
          <xdr:rowOff>22860</xdr:rowOff>
        </xdr:from>
        <xdr:to>
          <xdr:col>1</xdr:col>
          <xdr:colOff>1783080</xdr:colOff>
          <xdr:row>1</xdr:row>
          <xdr:rowOff>274320</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xdr:from>
      <xdr:col>3</xdr:col>
      <xdr:colOff>4248149</xdr:colOff>
      <xdr:row>0</xdr:row>
      <xdr:rowOff>0</xdr:rowOff>
    </xdr:from>
    <xdr:to>
      <xdr:col>3</xdr:col>
      <xdr:colOff>9239248</xdr:colOff>
      <xdr:row>2</xdr:row>
      <xdr:rowOff>276225</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690484" y="0"/>
          <a:ext cx="4991099" cy="1059180"/>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endParaRPr lang="en-US" sz="1400" b="0"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Personas/Roles here</a:t>
          </a:r>
        </a:p>
        <a:p>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1866900</xdr:colOff>
          <xdr:row>1</xdr:row>
          <xdr:rowOff>45720</xdr:rowOff>
        </xdr:from>
        <xdr:to>
          <xdr:col>1</xdr:col>
          <xdr:colOff>3345180</xdr:colOff>
          <xdr:row>1</xdr:row>
          <xdr:rowOff>304800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800" b="1" i="0" u="none" strike="noStrike" baseline="0">
                  <a:solidFill>
                    <a:srgbClr val="000000"/>
                  </a:solidFill>
                  <a:latin typeface="Calibri"/>
                  <a:ea typeface="Calibri"/>
                  <a:cs typeface="Calibri"/>
                </a:rPr>
                <a:t>Add Rows</a:t>
              </a:r>
            </a:p>
          </xdr:txBody>
        </xdr:sp>
        <xdr:clientData fPrintsWithSheet="0"/>
      </xdr:twoCellAnchor>
    </mc:Choice>
    <mc:Fallback/>
  </mc:AlternateContent>
  <xdr:twoCellAnchor editAs="oneCell">
    <xdr:from>
      <xdr:col>0</xdr:col>
      <xdr:colOff>28575</xdr:colOff>
      <xdr:row>0</xdr:row>
      <xdr:rowOff>47625</xdr:rowOff>
    </xdr:from>
    <xdr:to>
      <xdr:col>1</xdr:col>
      <xdr:colOff>155504</xdr:colOff>
      <xdr:row>2</xdr:row>
      <xdr:rowOff>74200</xdr:rowOff>
    </xdr:to>
    <xdr:pic>
      <xdr:nvPicPr>
        <xdr:cNvPr id="2" name="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49530"/>
          <a:ext cx="1843334" cy="386620"/>
        </a:xfrm>
        <a:prstGeom prst="rect">
          <a:avLst/>
        </a:prstGeom>
      </xdr:spPr>
    </xdr:pic>
    <xdr:clientData/>
  </xdr:twoCellAnchor>
  <xdr:twoCellAnchor>
    <xdr:from>
      <xdr:col>4</xdr:col>
      <xdr:colOff>2819400</xdr:colOff>
      <xdr:row>0</xdr:row>
      <xdr:rowOff>47625</xdr:rowOff>
    </xdr:from>
    <xdr:to>
      <xdr:col>4</xdr:col>
      <xdr:colOff>7343774</xdr:colOff>
      <xdr:row>2</xdr:row>
      <xdr:rowOff>342900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1068050" y="49530"/>
          <a:ext cx="4522469" cy="1074420"/>
        </a:xfrm>
        <a:prstGeom prst="rect">
          <a:avLst/>
        </a:prstGeom>
        <a:solidFill>
          <a:srgbClr val="F9CB55"/>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US" sz="1400" b="1" u="sng"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Instructions</a:t>
          </a:r>
        </a:p>
        <a:p>
          <a:r>
            <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1.</a:t>
          </a:r>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 Enter all Reports here</a:t>
          </a:r>
        </a:p>
        <a:p>
          <a:r>
            <a:rPr lang="en-US" sz="1400" b="0" u="none" cap="none" spc="0" baseline="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rPr>
            <a:t>2. Refer to contextual help by hovering over column heading</a:t>
          </a:r>
          <a:endParaRPr lang="en-US" sz="1400" b="0" u="none" cap="none" spc="0">
            <a:ln>
              <a:noFill/>
            </a:ln>
            <a:solidFill>
              <a:schemeClr val="tx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0</xdr:row>
      <xdr:rowOff>0</xdr:rowOff>
    </xdr:from>
    <xdr:to>
      <xdr:col>1</xdr:col>
      <xdr:colOff>533399</xdr:colOff>
      <xdr:row>0</xdr:row>
      <xdr:rowOff>390525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9529" y="0"/>
          <a:ext cx="2245995" cy="392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91440" rtlCol="0" anchor="t" anchorCtr="0"/>
        <a:lstStyle/>
        <a:p>
          <a:r>
            <a:rPr lang="en-US" sz="1300" b="1"/>
            <a:t>To be completed by the Consulting Team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GoRoad_CaseTypeBacklo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TCP Extract"/>
      <sheetName val="Assumptions"/>
      <sheetName val="Microjourneys"/>
      <sheetName val="Case Types"/>
      <sheetName val="Supporting Features"/>
      <sheetName val="Interfaces"/>
      <sheetName val="Personas"/>
      <sheetName val="Reports"/>
      <sheetName val="Work Backlog"/>
      <sheetName val="Project Attributes"/>
      <sheetName val="Reference Sizing"/>
      <sheetName val="Calculations"/>
      <sheetName val="Staffing"/>
      <sheetName val="ExportScrumSizing"/>
      <sheetName val="Dropdowns"/>
      <sheetName val="Tabs"/>
      <sheetName val="GoGoRoad_CaseTypeBacklog"/>
    </sheetNames>
    <definedNames>
      <definedName name="DevModeOn"/>
      <definedName name="InsertMultipleRows"/>
      <definedName name="ResetApp"/>
    </definedNames>
    <sheetDataSet>
      <sheetData sheetId="0"/>
      <sheetData sheetId="1"/>
      <sheetData sheetId="2"/>
      <sheetData sheetId="3">
        <row r="10">
          <cell r="B10">
            <v>3</v>
          </cell>
        </row>
      </sheetData>
      <sheetData sheetId="4">
        <row r="7">
          <cell r="B7" t="str">
            <v>Membership Application</v>
          </cell>
          <cell r="C7" t="str">
            <v>Membership application</v>
          </cell>
        </row>
        <row r="8">
          <cell r="B8" t="str">
            <v>Assistance Request</v>
          </cell>
          <cell r="C8" t="str">
            <v>Roadside assistance request</v>
          </cell>
        </row>
        <row r="9">
          <cell r="B9" t="str">
            <v xml:space="preserve">Membership Renewal </v>
          </cell>
          <cell r="C9" t="str">
            <v xml:space="preserve">Membership renewal </v>
          </cell>
        </row>
        <row r="10">
          <cell r="B10" t="str">
            <v>Service</v>
          </cell>
          <cell r="C10" t="str">
            <v>Roadside assistance request</v>
          </cell>
        </row>
        <row r="13">
          <cell r="C13" t="str">
            <v xml:space="preserve">Membership application, Roadside assistance request, Membership renewal </v>
          </cell>
        </row>
      </sheetData>
      <sheetData sheetId="5">
        <row r="7">
          <cell r="B7" t="str">
            <v>Existing Authentication &amp; Security</v>
          </cell>
          <cell r="C7" t="str">
            <v xml:space="preserve">Assistance Request, Membership Application, Membership Renewal </v>
          </cell>
        </row>
        <row r="8">
          <cell r="B8" t="str">
            <v>Web Portals</v>
          </cell>
          <cell r="C8" t="str">
            <v xml:space="preserve">Assistance Request, Service, Membership Application, Membership Renewal </v>
          </cell>
        </row>
        <row r="9">
          <cell r="B9" t="str">
            <v>Request assistance</v>
          </cell>
          <cell r="C9" t="str">
            <v>Roadside assistance request, Assistance Request</v>
          </cell>
        </row>
        <row r="10">
          <cell r="B10" t="str">
            <v>Check customer status</v>
          </cell>
          <cell r="C10" t="str">
            <v>Assistance Request</v>
          </cell>
        </row>
        <row r="11">
          <cell r="B11" t="str">
            <v>Manage payment</v>
          </cell>
          <cell r="C11" t="str">
            <v>Roadside assistance request, Assistance Request</v>
          </cell>
        </row>
        <row r="12">
          <cell r="B12" t="str">
            <v>Identify customer</v>
          </cell>
          <cell r="C12" t="str">
            <v>Roadside assistance request, Assistance Request</v>
          </cell>
        </row>
        <row r="13">
          <cell r="B13" t="str">
            <v>Identify automotive issue</v>
          </cell>
          <cell r="C13" t="str">
            <v>Assistance Request</v>
          </cell>
        </row>
        <row r="14">
          <cell r="B14" t="str">
            <v>Enter location Information</v>
          </cell>
          <cell r="C14" t="str">
            <v>Assistance Request</v>
          </cell>
        </row>
        <row r="15">
          <cell r="B15" t="str">
            <v>Enter vehicle Information</v>
          </cell>
          <cell r="C15" t="str">
            <v>Assistance Request</v>
          </cell>
        </row>
        <row r="16">
          <cell r="B16" t="str">
            <v xml:space="preserve">Enter payment Information </v>
          </cell>
          <cell r="C16" t="str">
            <v>Assistance Request</v>
          </cell>
        </row>
        <row r="17">
          <cell r="B17" t="str">
            <v>Verify membership and prompt enrollment</v>
          </cell>
          <cell r="C17" t="str">
            <v>Assistance Request</v>
          </cell>
        </row>
        <row r="18">
          <cell r="B18" t="str">
            <v>Select service provider</v>
          </cell>
          <cell r="C18" t="str">
            <v>Assistance Request</v>
          </cell>
        </row>
        <row r="19">
          <cell r="B19" t="str">
            <v xml:space="preserve">Initiate service call </v>
          </cell>
          <cell r="C19" t="str">
            <v>Assistance Request</v>
          </cell>
        </row>
        <row r="20">
          <cell r="B20" t="str">
            <v>Wait for completed service</v>
          </cell>
          <cell r="C20" t="str">
            <v>Assistance Request</v>
          </cell>
        </row>
        <row r="21">
          <cell r="B21" t="str">
            <v xml:space="preserve">Review service information </v>
          </cell>
          <cell r="C21" t="str">
            <v>Service</v>
          </cell>
        </row>
        <row r="22">
          <cell r="B22" t="str">
            <v>Invoice customer</v>
          </cell>
          <cell r="C22" t="str">
            <v>Service</v>
          </cell>
        </row>
        <row r="23">
          <cell r="B23" t="str">
            <v>Identify service(s) performed, quantity, unit price</v>
          </cell>
          <cell r="C23" t="str">
            <v>Service</v>
          </cell>
        </row>
        <row r="24">
          <cell r="B24" t="str">
            <v>Resolve Service case</v>
          </cell>
          <cell r="C24" t="str">
            <v>Service</v>
          </cell>
        </row>
        <row r="25">
          <cell r="B25" t="str">
            <v>Membership application</v>
          </cell>
          <cell r="C25" t="str">
            <v>Membership application</v>
          </cell>
        </row>
        <row r="26">
          <cell r="B26" t="str">
            <v xml:space="preserve">Membership renewal </v>
          </cell>
          <cell r="C26" t="str">
            <v xml:space="preserve">Membership renewal </v>
          </cell>
        </row>
        <row r="27">
          <cell r="B27" t="str">
            <v>Exception path</v>
          </cell>
          <cell r="C27" t="str">
            <v>Roadside assistance request</v>
          </cell>
        </row>
        <row r="28">
          <cell r="B28" t="str">
            <v xml:space="preserve">Duplicate Case check </v>
          </cell>
          <cell r="C28" t="str">
            <v>Roadside assistance request</v>
          </cell>
        </row>
      </sheetData>
      <sheetData sheetId="6"/>
      <sheetData sheetId="7"/>
      <sheetData sheetId="8"/>
      <sheetData sheetId="9">
        <row r="34">
          <cell r="V34">
            <v>0.328125</v>
          </cell>
          <cell r="W34">
            <v>0.5</v>
          </cell>
          <cell r="X34">
            <v>0.265625</v>
          </cell>
          <cell r="Y34">
            <v>0</v>
          </cell>
        </row>
      </sheetData>
      <sheetData sheetId="10"/>
      <sheetData sheetId="11"/>
      <sheetData sheetId="12">
        <row r="14">
          <cell r="P14" t="str">
            <v>Localization</v>
          </cell>
        </row>
        <row r="23">
          <cell r="Q23" t="str">
            <v>#,##0</v>
          </cell>
        </row>
        <row r="24">
          <cell r="Q24" t="b">
            <v>1</v>
          </cell>
        </row>
        <row r="29">
          <cell r="J29" t="b">
            <v>0</v>
          </cell>
        </row>
        <row r="32">
          <cell r="Q32" t="str">
            <v>Yes</v>
          </cell>
          <cell r="R32" t="str">
            <v>Controlled enablement process which produces specific outcomes in a 10-12 week period.  The journey includes: Delivery of 1 - 3 high-value (medium complexity) automations, ability to support in real world environment, foundation to expand what was built, and “Bucket” of post go-live support hours</v>
          </cell>
        </row>
        <row r="35">
          <cell r="Q35" t="str">
            <v>Real-Time Cross-Sell Up Sell</v>
          </cell>
          <cell r="R35" t="str">
            <v>In about 10 weeks your agents will be providing optimal upsell &amp; cross-sell offers to your customers - with no disruption to your current business, and with minimal IT resource investment on your part. For more info go here: https://saleshub.pega.com/resources/pega-quick-win-packages</v>
          </cell>
        </row>
        <row r="38">
          <cell r="Q38" t="str">
            <v>Real-Time Retention</v>
          </cell>
          <cell r="R38" t="str">
            <v>In about 10 weeks your agents will be providing optimal retention offers to your customers - with no disruption to your current business, and with minimal IT resource investment on your part. For more info go here: https://saleshub.pega.com/resources/pega-quick-win-packages</v>
          </cell>
        </row>
        <row r="41">
          <cell r="Q41" t="str">
            <v>Real Time Web Personalization</v>
          </cell>
          <cell r="R41" t="str">
            <v>In about 10 weeks you will implement 1-1 Next Best Action personalization on your webpages - with no disruption to your current business, and with minimal IT resource investment on your part. For more info go here: https://saleshub.pega.com/resources/pega-quick-win-packages</v>
          </cell>
        </row>
      </sheetData>
      <sheetData sheetId="13"/>
      <sheetData sheetId="14"/>
      <sheetData sheetId="15">
        <row r="2">
          <cell r="AH2" t="str">
            <v>&lt;Select&gt;</v>
          </cell>
        </row>
        <row r="3">
          <cell r="AH3">
            <v>8.9</v>
          </cell>
        </row>
        <row r="4">
          <cell r="AH4">
            <v>8.8000000000000007</v>
          </cell>
        </row>
        <row r="5">
          <cell r="AH5">
            <v>8.6999999999999993</v>
          </cell>
        </row>
        <row r="6">
          <cell r="AH6">
            <v>8.6</v>
          </cell>
        </row>
        <row r="7">
          <cell r="AH7">
            <v>8.5</v>
          </cell>
        </row>
        <row r="8">
          <cell r="AH8">
            <v>8.4</v>
          </cell>
        </row>
        <row r="9">
          <cell r="AH9" t="str">
            <v>8.3</v>
          </cell>
        </row>
        <row r="10">
          <cell r="AH10" t="str">
            <v>8.2</v>
          </cell>
        </row>
        <row r="11">
          <cell r="AH11" t="str">
            <v>8.1</v>
          </cell>
        </row>
        <row r="12">
          <cell r="AH12" t="str">
            <v>7.x</v>
          </cell>
        </row>
      </sheetData>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B0AE-3739-402F-AD68-65ED3AC94CAC}">
  <dimension ref="A1:J31"/>
  <sheetViews>
    <sheetView tabSelected="1" workbookViewId="0">
      <selection activeCell="K1" sqref="K1"/>
    </sheetView>
  </sheetViews>
  <sheetFormatPr defaultRowHeight="14.4" x14ac:dyDescent="0.3"/>
  <cols>
    <col min="1" max="1" width="29.109375" customWidth="1"/>
    <col min="2" max="2" width="13.88671875" customWidth="1"/>
    <col min="3" max="3" width="10.88671875" customWidth="1"/>
    <col min="4" max="4" width="13.77734375" customWidth="1"/>
    <col min="10" max="10" width="14" customWidth="1"/>
  </cols>
  <sheetData>
    <row r="1" spans="1:10" ht="41.4" thickBot="1" x14ac:dyDescent="0.35">
      <c r="A1" s="106" t="s">
        <v>0</v>
      </c>
      <c r="B1" s="107"/>
      <c r="C1" s="107"/>
      <c r="D1" s="107"/>
      <c r="E1" s="107"/>
      <c r="F1" s="107"/>
      <c r="G1" s="107"/>
      <c r="H1" s="107"/>
      <c r="I1" s="107"/>
      <c r="J1" s="108"/>
    </row>
    <row r="2" spans="1:10" ht="15" thickBot="1" x14ac:dyDescent="0.35">
      <c r="A2" s="109" t="s">
        <v>1</v>
      </c>
      <c r="B2" s="110"/>
      <c r="C2" s="1">
        <v>44927</v>
      </c>
      <c r="D2" s="110" t="s">
        <v>2</v>
      </c>
      <c r="E2" s="110"/>
      <c r="F2" s="2" t="s">
        <v>3</v>
      </c>
      <c r="G2" s="111" t="str">
        <f>"© " &amp; YEAR($C2) &amp;" Pegasystems, Inc. All rights reserved."</f>
        <v>© 2023 Pegasystems, Inc. All rights reserved.</v>
      </c>
      <c r="H2" s="111"/>
      <c r="I2" s="111"/>
      <c r="J2" s="112"/>
    </row>
    <row r="3" spans="1:10" ht="9.6" customHeight="1" thickBot="1" x14ac:dyDescent="0.4">
      <c r="A3" s="3"/>
      <c r="B3" s="4"/>
      <c r="C3" s="5"/>
      <c r="D3" s="5"/>
      <c r="E3" s="5"/>
      <c r="F3" s="5"/>
      <c r="G3" s="5"/>
      <c r="H3" s="5"/>
      <c r="I3" s="5"/>
      <c r="J3" s="5"/>
    </row>
    <row r="4" spans="1:10" ht="33.6" thickBot="1" x14ac:dyDescent="0.35">
      <c r="A4" s="113" t="s">
        <v>4</v>
      </c>
      <c r="B4" s="114"/>
      <c r="C4" s="114"/>
      <c r="D4" s="114"/>
      <c r="E4" s="114"/>
      <c r="F4" s="114"/>
      <c r="G4" s="114"/>
      <c r="H4" s="114"/>
      <c r="I4" s="114"/>
      <c r="J4" s="115"/>
    </row>
    <row r="5" spans="1:10" ht="17.399999999999999" x14ac:dyDescent="0.4">
      <c r="A5" s="98" t="s">
        <v>5</v>
      </c>
      <c r="B5" s="99"/>
      <c r="C5" s="100"/>
      <c r="D5" s="101" t="s">
        <v>6</v>
      </c>
      <c r="E5" s="102"/>
      <c r="F5" s="103" t="s">
        <v>7</v>
      </c>
      <c r="G5" s="103"/>
      <c r="H5" s="103"/>
      <c r="I5" s="104" t="s">
        <v>8</v>
      </c>
      <c r="J5" s="105"/>
    </row>
    <row r="6" spans="1:10" ht="17.399999999999999" x14ac:dyDescent="0.4">
      <c r="A6" s="118" t="s">
        <v>9</v>
      </c>
      <c r="B6" s="119"/>
      <c r="C6" s="120"/>
      <c r="D6" s="121" t="s">
        <v>10</v>
      </c>
      <c r="E6" s="122"/>
      <c r="F6" s="123" t="s">
        <v>11</v>
      </c>
      <c r="G6" s="123"/>
      <c r="H6" s="123"/>
      <c r="I6" s="121" t="s">
        <v>12</v>
      </c>
      <c r="J6" s="124"/>
    </row>
    <row r="7" spans="1:10" ht="18" thickBot="1" x14ac:dyDescent="0.45">
      <c r="A7" s="125" t="s">
        <v>13</v>
      </c>
      <c r="B7" s="126"/>
      <c r="C7" s="126"/>
      <c r="D7" s="127">
        <v>43640.514907407407</v>
      </c>
      <c r="E7" s="127"/>
      <c r="F7" s="126" t="s">
        <v>14</v>
      </c>
      <c r="G7" s="126"/>
      <c r="H7" s="126"/>
      <c r="I7" s="127">
        <v>45090.373506944445</v>
      </c>
      <c r="J7" s="128"/>
    </row>
    <row r="8" spans="1:10" ht="16.2" thickBot="1" x14ac:dyDescent="0.4">
      <c r="A8" s="4"/>
      <c r="B8" s="4"/>
      <c r="C8" s="4"/>
      <c r="D8" s="4"/>
      <c r="E8" s="4"/>
      <c r="F8" s="4"/>
      <c r="G8" s="4"/>
      <c r="H8" s="4"/>
      <c r="I8" s="4"/>
      <c r="J8" s="4"/>
    </row>
    <row r="9" spans="1:10" ht="33.6" thickBot="1" x14ac:dyDescent="0.35">
      <c r="A9" s="113" t="s">
        <v>15</v>
      </c>
      <c r="B9" s="114"/>
      <c r="C9" s="114"/>
      <c r="D9" s="114"/>
      <c r="E9" s="114"/>
      <c r="F9" s="114"/>
      <c r="G9" s="114"/>
      <c r="H9" s="114"/>
      <c r="I9" s="114"/>
      <c r="J9" s="115"/>
    </row>
    <row r="10" spans="1:10" ht="17.399999999999999" x14ac:dyDescent="0.4">
      <c r="A10" s="116">
        <v>45090.481354861113</v>
      </c>
      <c r="B10" s="116"/>
      <c r="C10" s="117" t="s">
        <v>16</v>
      </c>
      <c r="D10" s="117"/>
      <c r="E10" s="117"/>
      <c r="F10" s="117"/>
      <c r="G10" s="117"/>
      <c r="H10" s="117"/>
      <c r="I10" s="117"/>
      <c r="J10" s="117"/>
    </row>
    <row r="11" spans="1:10" ht="17.399999999999999" x14ac:dyDescent="0.4">
      <c r="A11" s="116">
        <v>45090.381351620374</v>
      </c>
      <c r="B11" s="116"/>
      <c r="C11" s="117" t="s">
        <v>17</v>
      </c>
      <c r="D11" s="117"/>
      <c r="E11" s="117"/>
      <c r="F11" s="117"/>
      <c r="G11" s="117"/>
      <c r="H11" s="117"/>
      <c r="I11" s="117"/>
      <c r="J11" s="117"/>
    </row>
    <row r="12" spans="1:10" ht="17.399999999999999" x14ac:dyDescent="0.4">
      <c r="A12" s="116">
        <v>45090.345775000002</v>
      </c>
      <c r="B12" s="116"/>
      <c r="C12" s="117" t="s">
        <v>18</v>
      </c>
      <c r="D12" s="117"/>
      <c r="E12" s="117"/>
      <c r="F12" s="117"/>
      <c r="G12" s="117"/>
      <c r="H12" s="117"/>
      <c r="I12" s="117"/>
      <c r="J12" s="117"/>
    </row>
    <row r="13" spans="1:10" ht="17.399999999999999" x14ac:dyDescent="0.4">
      <c r="A13" s="116">
        <v>45064.591488541664</v>
      </c>
      <c r="B13" s="116"/>
      <c r="C13" s="117" t="s">
        <v>16</v>
      </c>
      <c r="D13" s="117"/>
      <c r="E13" s="117"/>
      <c r="F13" s="117"/>
      <c r="G13" s="117"/>
      <c r="H13" s="117"/>
      <c r="I13" s="117"/>
      <c r="J13" s="117"/>
    </row>
    <row r="14" spans="1:10" ht="17.399999999999999" x14ac:dyDescent="0.4">
      <c r="A14" s="116">
        <v>45064.429036805559</v>
      </c>
      <c r="B14" s="116"/>
      <c r="C14" s="117" t="s">
        <v>19</v>
      </c>
      <c r="D14" s="117"/>
      <c r="E14" s="117"/>
      <c r="F14" s="117"/>
      <c r="G14" s="117"/>
      <c r="H14" s="117"/>
      <c r="I14" s="117"/>
      <c r="J14" s="117"/>
    </row>
    <row r="15" spans="1:10" ht="17.399999999999999" x14ac:dyDescent="0.4">
      <c r="A15" s="116">
        <v>45064.428843981485</v>
      </c>
      <c r="B15" s="116"/>
      <c r="C15" s="117" t="s">
        <v>20</v>
      </c>
      <c r="D15" s="117"/>
      <c r="E15" s="117"/>
      <c r="F15" s="117"/>
      <c r="G15" s="117"/>
      <c r="H15" s="117"/>
      <c r="I15" s="117"/>
      <c r="J15" s="117"/>
    </row>
    <row r="16" spans="1:10" ht="17.399999999999999" x14ac:dyDescent="0.4">
      <c r="A16" s="116">
        <v>45064.428576967592</v>
      </c>
      <c r="B16" s="116"/>
      <c r="C16" s="117" t="s">
        <v>20</v>
      </c>
      <c r="D16" s="117"/>
      <c r="E16" s="117"/>
      <c r="F16" s="117"/>
      <c r="G16" s="117"/>
      <c r="H16" s="117"/>
      <c r="I16" s="117"/>
      <c r="J16" s="117"/>
    </row>
    <row r="17" spans="1:10" ht="17.399999999999999" x14ac:dyDescent="0.4">
      <c r="A17" s="116">
        <v>45064.428318402781</v>
      </c>
      <c r="B17" s="116"/>
      <c r="C17" s="117" t="s">
        <v>21</v>
      </c>
      <c r="D17" s="117"/>
      <c r="E17" s="117"/>
      <c r="F17" s="117"/>
      <c r="G17" s="117"/>
      <c r="H17" s="117"/>
      <c r="I17" s="117"/>
      <c r="J17" s="117"/>
    </row>
    <row r="18" spans="1:10" ht="17.399999999999999" x14ac:dyDescent="0.4">
      <c r="A18" s="116">
        <v>45064.42778784722</v>
      </c>
      <c r="B18" s="116"/>
      <c r="C18" s="117" t="s">
        <v>19</v>
      </c>
      <c r="D18" s="117"/>
      <c r="E18" s="117"/>
      <c r="F18" s="117"/>
      <c r="G18" s="117"/>
      <c r="H18" s="117"/>
      <c r="I18" s="117"/>
      <c r="J18" s="117"/>
    </row>
    <row r="19" spans="1:10" ht="17.399999999999999" x14ac:dyDescent="0.4">
      <c r="A19" s="116">
        <v>45064.427537615738</v>
      </c>
      <c r="B19" s="116"/>
      <c r="C19" s="117" t="s">
        <v>20</v>
      </c>
      <c r="D19" s="117"/>
      <c r="E19" s="117"/>
      <c r="F19" s="117"/>
      <c r="G19" s="117"/>
      <c r="H19" s="117"/>
      <c r="I19" s="117"/>
      <c r="J19" s="117"/>
    </row>
    <row r="20" spans="1:10" ht="17.399999999999999" x14ac:dyDescent="0.4">
      <c r="A20" s="116">
        <v>45064.427204976855</v>
      </c>
      <c r="B20" s="116"/>
      <c r="C20" s="117" t="s">
        <v>22</v>
      </c>
      <c r="D20" s="117"/>
      <c r="E20" s="117"/>
      <c r="F20" s="117"/>
      <c r="G20" s="117"/>
      <c r="H20" s="117"/>
      <c r="I20" s="117"/>
      <c r="J20" s="117"/>
    </row>
    <row r="21" spans="1:10" ht="17.399999999999999" x14ac:dyDescent="0.4">
      <c r="A21" s="116">
        <v>45064.424945949075</v>
      </c>
      <c r="B21" s="116"/>
      <c r="C21" s="117" t="s">
        <v>20</v>
      </c>
      <c r="D21" s="117"/>
      <c r="E21" s="117"/>
      <c r="F21" s="117"/>
      <c r="G21" s="117"/>
      <c r="H21" s="117"/>
      <c r="I21" s="117"/>
      <c r="J21" s="117"/>
    </row>
    <row r="22" spans="1:10" ht="17.399999999999999" x14ac:dyDescent="0.4">
      <c r="A22" s="116">
        <v>45064.422120023148</v>
      </c>
      <c r="B22" s="116"/>
      <c r="C22" s="117" t="s">
        <v>20</v>
      </c>
      <c r="D22" s="117"/>
      <c r="E22" s="117"/>
      <c r="F22" s="117"/>
      <c r="G22" s="117"/>
      <c r="H22" s="117"/>
      <c r="I22" s="117"/>
      <c r="J22" s="117"/>
    </row>
    <row r="23" spans="1:10" ht="17.399999999999999" x14ac:dyDescent="0.4">
      <c r="A23" s="116">
        <v>45063.604086226849</v>
      </c>
      <c r="B23" s="116"/>
      <c r="C23" s="117" t="s">
        <v>23</v>
      </c>
      <c r="D23" s="117"/>
      <c r="E23" s="117"/>
      <c r="F23" s="117"/>
      <c r="G23" s="117"/>
      <c r="H23" s="117"/>
      <c r="I23" s="117"/>
      <c r="J23" s="117"/>
    </row>
    <row r="24" spans="1:10" ht="17.399999999999999" x14ac:dyDescent="0.4">
      <c r="A24" s="116">
        <v>45063.598531481482</v>
      </c>
      <c r="B24" s="116"/>
      <c r="C24" s="117" t="s">
        <v>18</v>
      </c>
      <c r="D24" s="117"/>
      <c r="E24" s="117"/>
      <c r="F24" s="117"/>
      <c r="G24" s="117"/>
      <c r="H24" s="117"/>
      <c r="I24" s="117"/>
      <c r="J24" s="117"/>
    </row>
    <row r="25" spans="1:10" ht="17.399999999999999" x14ac:dyDescent="0.4">
      <c r="A25" s="116">
        <v>45063.552766319444</v>
      </c>
      <c r="B25" s="116"/>
      <c r="C25" s="117" t="s">
        <v>16</v>
      </c>
      <c r="D25" s="117"/>
      <c r="E25" s="117"/>
      <c r="F25" s="117"/>
      <c r="G25" s="117"/>
      <c r="H25" s="117"/>
      <c r="I25" s="117"/>
      <c r="J25" s="117"/>
    </row>
    <row r="26" spans="1:10" ht="17.399999999999999" x14ac:dyDescent="0.4">
      <c r="A26" s="116">
        <v>45063.429699305554</v>
      </c>
      <c r="B26" s="116"/>
      <c r="C26" s="117" t="s">
        <v>24</v>
      </c>
      <c r="D26" s="117"/>
      <c r="E26" s="117"/>
      <c r="F26" s="117"/>
      <c r="G26" s="117"/>
      <c r="H26" s="117"/>
      <c r="I26" s="117"/>
      <c r="J26" s="117"/>
    </row>
    <row r="27" spans="1:10" ht="17.399999999999999" x14ac:dyDescent="0.4">
      <c r="A27" s="116">
        <v>45063.418248263886</v>
      </c>
      <c r="B27" s="116"/>
      <c r="C27" s="117" t="s">
        <v>18</v>
      </c>
      <c r="D27" s="117"/>
      <c r="E27" s="117"/>
      <c r="F27" s="117"/>
      <c r="G27" s="117"/>
      <c r="H27" s="117"/>
      <c r="I27" s="117"/>
      <c r="J27" s="117"/>
    </row>
    <row r="28" spans="1:10" ht="17.399999999999999" x14ac:dyDescent="0.4">
      <c r="A28" s="116">
        <v>45061.670707291669</v>
      </c>
      <c r="B28" s="116"/>
      <c r="C28" s="117" t="s">
        <v>25</v>
      </c>
      <c r="D28" s="117"/>
      <c r="E28" s="117"/>
      <c r="F28" s="117"/>
      <c r="G28" s="117"/>
      <c r="H28" s="117"/>
      <c r="I28" s="117"/>
      <c r="J28" s="117"/>
    </row>
    <row r="29" spans="1:10" ht="17.399999999999999" x14ac:dyDescent="0.4">
      <c r="A29" s="116">
        <v>45061.665064351851</v>
      </c>
      <c r="B29" s="116"/>
      <c r="C29" s="117" t="s">
        <v>26</v>
      </c>
      <c r="D29" s="117"/>
      <c r="E29" s="117"/>
      <c r="F29" s="117"/>
      <c r="G29" s="117"/>
      <c r="H29" s="117"/>
      <c r="I29" s="117"/>
      <c r="J29" s="117"/>
    </row>
    <row r="30" spans="1:10" ht="17.399999999999999" x14ac:dyDescent="0.4">
      <c r="A30" s="116">
        <v>45061.609103240742</v>
      </c>
      <c r="B30" s="116"/>
      <c r="C30" s="117" t="s">
        <v>16</v>
      </c>
      <c r="D30" s="117"/>
      <c r="E30" s="117"/>
      <c r="F30" s="117"/>
      <c r="G30" s="117"/>
      <c r="H30" s="117"/>
      <c r="I30" s="117"/>
      <c r="J30" s="117"/>
    </row>
    <row r="31" spans="1:10" ht="17.399999999999999" x14ac:dyDescent="0.4">
      <c r="A31" s="116">
        <v>45061.604801620371</v>
      </c>
      <c r="B31" s="116"/>
      <c r="C31" s="117" t="s">
        <v>25</v>
      </c>
      <c r="D31" s="117"/>
      <c r="E31" s="117"/>
      <c r="F31" s="117"/>
      <c r="G31" s="117"/>
      <c r="H31" s="117"/>
      <c r="I31" s="117"/>
      <c r="J31" s="117"/>
    </row>
  </sheetData>
  <sheetProtection sheet="1" objects="1" scenarios="1" formatCells="0" formatColumns="0" formatRows="0" sort="0" autoFilter="0"/>
  <mergeCells count="62">
    <mergeCell ref="A31:B31"/>
    <mergeCell ref="C31:J31"/>
    <mergeCell ref="A28:B28"/>
    <mergeCell ref="C28:J28"/>
    <mergeCell ref="A29:B29"/>
    <mergeCell ref="C29:J29"/>
    <mergeCell ref="A30:B30"/>
    <mergeCell ref="C30:J30"/>
    <mergeCell ref="A25:B25"/>
    <mergeCell ref="C25:J25"/>
    <mergeCell ref="A26:B26"/>
    <mergeCell ref="C26:J26"/>
    <mergeCell ref="A27:B27"/>
    <mergeCell ref="C27:J27"/>
    <mergeCell ref="A22:B22"/>
    <mergeCell ref="C22:J22"/>
    <mergeCell ref="A23:B23"/>
    <mergeCell ref="C23:J23"/>
    <mergeCell ref="A24:B24"/>
    <mergeCell ref="C24:J24"/>
    <mergeCell ref="A19:B19"/>
    <mergeCell ref="C19:J19"/>
    <mergeCell ref="A20:B20"/>
    <mergeCell ref="C20:J20"/>
    <mergeCell ref="A21:B21"/>
    <mergeCell ref="C21:J21"/>
    <mergeCell ref="A16:B16"/>
    <mergeCell ref="C16:J16"/>
    <mergeCell ref="A17:B17"/>
    <mergeCell ref="C17:J17"/>
    <mergeCell ref="A18:B18"/>
    <mergeCell ref="C18:J18"/>
    <mergeCell ref="A13:B13"/>
    <mergeCell ref="C13:J13"/>
    <mergeCell ref="A14:B14"/>
    <mergeCell ref="C14:J14"/>
    <mergeCell ref="A15:B15"/>
    <mergeCell ref="C15:J15"/>
    <mergeCell ref="A12:B12"/>
    <mergeCell ref="C12:J12"/>
    <mergeCell ref="A6:C6"/>
    <mergeCell ref="D6:E6"/>
    <mergeCell ref="F6:H6"/>
    <mergeCell ref="I6:J6"/>
    <mergeCell ref="A7:C7"/>
    <mergeCell ref="D7:E7"/>
    <mergeCell ref="F7:H7"/>
    <mergeCell ref="I7:J7"/>
    <mergeCell ref="A9:J9"/>
    <mergeCell ref="A10:B10"/>
    <mergeCell ref="C10:J10"/>
    <mergeCell ref="A11:B11"/>
    <mergeCell ref="C11:J11"/>
    <mergeCell ref="A5:C5"/>
    <mergeCell ref="D5:E5"/>
    <mergeCell ref="F5:H5"/>
    <mergeCell ref="I5:J5"/>
    <mergeCell ref="A1:J1"/>
    <mergeCell ref="A2:B2"/>
    <mergeCell ref="D2:E2"/>
    <mergeCell ref="G2:J2"/>
    <mergeCell ref="A4:J4"/>
  </mergeCells>
  <conditionalFormatting sqref="A5">
    <cfRule type="expression" dxfId="15" priority="3">
      <formula>(LEN($D$5)&lt;1)</formula>
    </cfRule>
  </conditionalFormatting>
  <conditionalFormatting sqref="A6">
    <cfRule type="expression" dxfId="14" priority="2">
      <formula>(LEN($D$6)&lt;1)</formula>
    </cfRule>
  </conditionalFormatting>
  <conditionalFormatting sqref="F5:F6">
    <cfRule type="expression" dxfId="13" priority="1">
      <formula>(LEN($D$6)&lt;1)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DevModeOn">
                <anchor moveWithCells="1" sizeWithCells="1">
                  <from>
                    <xdr:col>0</xdr:col>
                    <xdr:colOff>0</xdr:colOff>
                    <xdr:row>2</xdr:row>
                    <xdr:rowOff>22860</xdr:rowOff>
                  </from>
                  <to>
                    <xdr:col>1</xdr:col>
                    <xdr:colOff>137160</xdr:colOff>
                    <xdr:row>2</xdr:row>
                    <xdr:rowOff>175260</xdr:rowOff>
                  </to>
                </anchor>
              </controlPr>
            </control>
          </mc:Choice>
        </mc:AlternateContent>
        <mc:AlternateContent xmlns:mc="http://schemas.openxmlformats.org/markup-compatibility/2006">
          <mc:Choice Requires="x14">
            <control shapeId="1026" r:id="rId5" name="Button 2">
              <controlPr defaultSize="0" print="0" autoFill="0" autoPict="0" macro="[1]!ResetApp">
                <anchor moveWithCells="1" sizeWithCells="1">
                  <from>
                    <xdr:col>1</xdr:col>
                    <xdr:colOff>350520</xdr:colOff>
                    <xdr:row>2</xdr:row>
                    <xdr:rowOff>22860</xdr:rowOff>
                  </from>
                  <to>
                    <xdr:col>2</xdr:col>
                    <xdr:colOff>487680</xdr:colOff>
                    <xdr:row>2</xdr:row>
                    <xdr:rowOff>175260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EFE44-C18D-4A03-AB18-C1D94659B8D7}">
  <dimension ref="A1:F22"/>
  <sheetViews>
    <sheetView workbookViewId="0">
      <selection activeCell="D7" sqref="D7:E7"/>
    </sheetView>
  </sheetViews>
  <sheetFormatPr defaultRowHeight="14.4" x14ac:dyDescent="0.3"/>
  <cols>
    <col min="1" max="1" width="42.77734375" customWidth="1"/>
    <col min="2" max="2" width="25.6640625" customWidth="1"/>
    <col min="3" max="3" width="32.6640625" customWidth="1"/>
    <col min="4" max="4" width="20.44140625" customWidth="1"/>
    <col min="5" max="5" width="19" customWidth="1"/>
    <col min="6" max="6" width="47.21875" customWidth="1"/>
  </cols>
  <sheetData>
    <row r="1" spans="1:6" ht="33.6" thickBot="1" x14ac:dyDescent="0.35">
      <c r="A1" s="113" t="s">
        <v>169</v>
      </c>
      <c r="B1" s="114"/>
      <c r="C1" s="114"/>
      <c r="D1" s="114"/>
      <c r="E1" s="114"/>
      <c r="F1" s="115"/>
    </row>
    <row r="2" spans="1:6" ht="27" thickBot="1" x14ac:dyDescent="0.35">
      <c r="A2" s="51" t="s">
        <v>170</v>
      </c>
      <c r="B2" s="183" t="s">
        <v>171</v>
      </c>
      <c r="C2" s="184"/>
      <c r="D2" s="185" t="s">
        <v>172</v>
      </c>
      <c r="E2" s="186"/>
      <c r="F2" s="52" t="s">
        <v>173</v>
      </c>
    </row>
    <row r="3" spans="1:6" ht="17.399999999999999" x14ac:dyDescent="0.35">
      <c r="A3" s="187" t="s">
        <v>174</v>
      </c>
      <c r="B3" s="188" t="s">
        <v>175</v>
      </c>
      <c r="C3" s="189"/>
      <c r="D3" s="190">
        <v>8.8000000000000007</v>
      </c>
      <c r="E3" s="191"/>
      <c r="F3" s="53"/>
    </row>
    <row r="4" spans="1:6" ht="17.399999999999999" x14ac:dyDescent="0.35">
      <c r="A4" s="177"/>
      <c r="B4" s="169" t="s">
        <v>176</v>
      </c>
      <c r="C4" s="170"/>
      <c r="D4" s="178" t="s">
        <v>6</v>
      </c>
      <c r="E4" s="174"/>
      <c r="F4" s="54"/>
    </row>
    <row r="5" spans="1:6" ht="17.399999999999999" x14ac:dyDescent="0.35">
      <c r="A5" s="176"/>
      <c r="B5" s="169" t="s">
        <v>177</v>
      </c>
      <c r="C5" s="170"/>
      <c r="D5" s="178" t="s">
        <v>234</v>
      </c>
      <c r="E5" s="174"/>
      <c r="F5" s="54"/>
    </row>
    <row r="6" spans="1:6" ht="24" x14ac:dyDescent="0.35">
      <c r="A6" s="55"/>
      <c r="B6" s="165"/>
      <c r="C6" s="166"/>
      <c r="D6" s="179"/>
      <c r="E6" s="168"/>
      <c r="F6" s="56"/>
    </row>
    <row r="7" spans="1:6" ht="17.399999999999999" x14ac:dyDescent="0.35">
      <c r="A7" s="175" t="s">
        <v>178</v>
      </c>
      <c r="B7" s="169" t="s">
        <v>179</v>
      </c>
      <c r="C7" s="170"/>
      <c r="D7" s="181" t="s">
        <v>178</v>
      </c>
      <c r="E7" s="182"/>
      <c r="F7" s="54"/>
    </row>
    <row r="8" spans="1:6" ht="17.399999999999999" x14ac:dyDescent="0.35">
      <c r="A8" s="176"/>
      <c r="B8" s="169" t="s">
        <v>180</v>
      </c>
      <c r="C8" s="170"/>
      <c r="D8" s="181" t="s">
        <v>181</v>
      </c>
      <c r="E8" s="182"/>
      <c r="F8" s="54"/>
    </row>
    <row r="9" spans="1:6" ht="24" x14ac:dyDescent="0.35">
      <c r="A9" s="55"/>
      <c r="B9" s="165"/>
      <c r="C9" s="166"/>
      <c r="D9" s="179"/>
      <c r="E9" s="168"/>
      <c r="F9" s="56"/>
    </row>
    <row r="10" spans="1:6" ht="17.399999999999999" x14ac:dyDescent="0.35">
      <c r="A10" s="175" t="s">
        <v>182</v>
      </c>
      <c r="B10" s="169" t="s">
        <v>183</v>
      </c>
      <c r="C10" s="170"/>
      <c r="D10" s="178" t="s">
        <v>184</v>
      </c>
      <c r="E10" s="174"/>
      <c r="F10" s="54"/>
    </row>
    <row r="11" spans="1:6" ht="17.399999999999999" x14ac:dyDescent="0.35">
      <c r="A11" s="177"/>
      <c r="B11" s="169" t="s">
        <v>185</v>
      </c>
      <c r="C11" s="170"/>
      <c r="D11" s="178" t="s">
        <v>85</v>
      </c>
      <c r="E11" s="174"/>
      <c r="F11" s="54"/>
    </row>
    <row r="12" spans="1:6" ht="17.399999999999999" x14ac:dyDescent="0.35">
      <c r="A12" s="176"/>
      <c r="B12" s="169" t="s">
        <v>186</v>
      </c>
      <c r="C12" s="170"/>
      <c r="D12" s="173">
        <v>3</v>
      </c>
      <c r="E12" s="180"/>
      <c r="F12" s="57"/>
    </row>
    <row r="13" spans="1:6" ht="24" x14ac:dyDescent="0.35">
      <c r="A13" s="55"/>
      <c r="B13" s="165"/>
      <c r="C13" s="166"/>
      <c r="D13" s="167"/>
      <c r="E13" s="168"/>
      <c r="F13" s="56"/>
    </row>
    <row r="14" spans="1:6" ht="17.399999999999999" x14ac:dyDescent="0.3">
      <c r="A14" s="175" t="s">
        <v>187</v>
      </c>
      <c r="B14" s="169" t="s">
        <v>188</v>
      </c>
      <c r="C14" s="170"/>
      <c r="D14" s="178" t="s">
        <v>128</v>
      </c>
      <c r="E14" s="174"/>
      <c r="F14" s="58"/>
    </row>
    <row r="15" spans="1:6" ht="17.399999999999999" x14ac:dyDescent="0.35">
      <c r="A15" s="177"/>
      <c r="B15" s="169" t="s">
        <v>189</v>
      </c>
      <c r="C15" s="170"/>
      <c r="D15" s="178" t="s">
        <v>190</v>
      </c>
      <c r="E15" s="174"/>
      <c r="F15" s="54"/>
    </row>
    <row r="16" spans="1:6" ht="17.399999999999999" x14ac:dyDescent="0.35">
      <c r="A16" s="177"/>
      <c r="B16" s="169" t="s">
        <v>191</v>
      </c>
      <c r="C16" s="170"/>
      <c r="D16" s="173">
        <v>0</v>
      </c>
      <c r="E16" s="174"/>
      <c r="F16" s="54"/>
    </row>
    <row r="17" spans="1:6" ht="17.399999999999999" x14ac:dyDescent="0.35">
      <c r="A17" s="176"/>
      <c r="B17" s="169" t="s">
        <v>192</v>
      </c>
      <c r="C17" s="170"/>
      <c r="D17" s="173" t="s">
        <v>193</v>
      </c>
      <c r="E17" s="174"/>
      <c r="F17" s="54"/>
    </row>
    <row r="18" spans="1:6" ht="24" x14ac:dyDescent="0.35">
      <c r="A18" s="55"/>
      <c r="B18" s="165"/>
      <c r="C18" s="166"/>
      <c r="D18" s="167"/>
      <c r="E18" s="168"/>
      <c r="F18" s="56"/>
    </row>
    <row r="19" spans="1:6" ht="17.399999999999999" x14ac:dyDescent="0.35">
      <c r="A19" s="175" t="s">
        <v>194</v>
      </c>
      <c r="B19" s="169" t="s">
        <v>195</v>
      </c>
      <c r="C19" s="170"/>
      <c r="D19" s="173" t="s">
        <v>193</v>
      </c>
      <c r="E19" s="174"/>
      <c r="F19" s="54" t="str">
        <f>IFERROR(VLOOKUP(RobotFlag,[1]Calculations!$Q$32:$V$43,2,0),"")</f>
        <v/>
      </c>
    </row>
    <row r="20" spans="1:6" ht="17.399999999999999" x14ac:dyDescent="0.35">
      <c r="A20" s="176"/>
      <c r="B20" s="169" t="s">
        <v>196</v>
      </c>
      <c r="C20" s="170"/>
      <c r="D20" s="173" t="s">
        <v>190</v>
      </c>
      <c r="E20" s="174"/>
      <c r="F20" s="54" t="str">
        <f>IFERROR(VLOOKUP(DSMpkg,[1]Calculations!$Q$32:$V$43,2,0),"")</f>
        <v/>
      </c>
    </row>
    <row r="21" spans="1:6" ht="24" x14ac:dyDescent="0.35">
      <c r="A21" s="55"/>
      <c r="B21" s="165"/>
      <c r="C21" s="166"/>
      <c r="D21" s="167"/>
      <c r="E21" s="168"/>
      <c r="F21" s="56"/>
    </row>
    <row r="22" spans="1:6" ht="24.6" thickBot="1" x14ac:dyDescent="0.4">
      <c r="A22" s="59" t="s">
        <v>197</v>
      </c>
      <c r="B22" s="169" t="s">
        <v>198</v>
      </c>
      <c r="C22" s="170"/>
      <c r="D22" s="171">
        <v>0</v>
      </c>
      <c r="E22" s="172"/>
      <c r="F22" s="60"/>
    </row>
  </sheetData>
  <mergeCells count="48">
    <mergeCell ref="A1:F1"/>
    <mergeCell ref="B2:C2"/>
    <mergeCell ref="D2:E2"/>
    <mergeCell ref="A3:A5"/>
    <mergeCell ref="B3:C3"/>
    <mergeCell ref="D3:E3"/>
    <mergeCell ref="B4:C4"/>
    <mergeCell ref="D4:E4"/>
    <mergeCell ref="B5:C5"/>
    <mergeCell ref="D5:E5"/>
    <mergeCell ref="B6:C6"/>
    <mergeCell ref="D6:E6"/>
    <mergeCell ref="A7:A8"/>
    <mergeCell ref="B7:C7"/>
    <mergeCell ref="D7:E7"/>
    <mergeCell ref="B8:C8"/>
    <mergeCell ref="D8:E8"/>
    <mergeCell ref="B9:C9"/>
    <mergeCell ref="D9:E9"/>
    <mergeCell ref="A10:A12"/>
    <mergeCell ref="B10:C10"/>
    <mergeCell ref="D10:E10"/>
    <mergeCell ref="B11:C11"/>
    <mergeCell ref="D11:E11"/>
    <mergeCell ref="B12:C12"/>
    <mergeCell ref="D12:E12"/>
    <mergeCell ref="B13:C13"/>
    <mergeCell ref="D13:E13"/>
    <mergeCell ref="A14:A17"/>
    <mergeCell ref="B14:C14"/>
    <mergeCell ref="D14:E14"/>
    <mergeCell ref="B15:C15"/>
    <mergeCell ref="D15:E15"/>
    <mergeCell ref="B16:C16"/>
    <mergeCell ref="D16:E16"/>
    <mergeCell ref="B17:C17"/>
    <mergeCell ref="A19:A20"/>
    <mergeCell ref="B19:C19"/>
    <mergeCell ref="D19:E19"/>
    <mergeCell ref="B20:C20"/>
    <mergeCell ref="D20:E20"/>
    <mergeCell ref="B21:C21"/>
    <mergeCell ref="D21:E21"/>
    <mergeCell ref="B22:C22"/>
    <mergeCell ref="D22:E22"/>
    <mergeCell ref="D17:E17"/>
    <mergeCell ref="B18:C18"/>
    <mergeCell ref="D18:E18"/>
  </mergeCells>
  <conditionalFormatting sqref="A3 A21">
    <cfRule type="expression" dxfId="12" priority="13">
      <formula>(LEN(#REF!)&lt;1)</formula>
    </cfRule>
  </conditionalFormatting>
  <conditionalFormatting sqref="A10">
    <cfRule type="expression" dxfId="11" priority="12">
      <formula>(LEN(#REF!)&lt;1)</formula>
    </cfRule>
  </conditionalFormatting>
  <conditionalFormatting sqref="A14">
    <cfRule type="expression" dxfId="10" priority="11">
      <formula>(LEN(#REF!)&lt;1)</formula>
    </cfRule>
  </conditionalFormatting>
  <conditionalFormatting sqref="A13">
    <cfRule type="expression" dxfId="9" priority="10">
      <formula>(LEN(#REF!)&lt;1)</formula>
    </cfRule>
  </conditionalFormatting>
  <conditionalFormatting sqref="A6">
    <cfRule type="expression" dxfId="8" priority="9">
      <formula>(LEN(#REF!)&lt;1)</formula>
    </cfRule>
  </conditionalFormatting>
  <conditionalFormatting sqref="A7">
    <cfRule type="expression" dxfId="7" priority="8">
      <formula>(LEN(#REF!)&lt;1)</formula>
    </cfRule>
  </conditionalFormatting>
  <conditionalFormatting sqref="A9">
    <cfRule type="expression" dxfId="6" priority="7">
      <formula>(LEN(#REF!)&lt;1)</formula>
    </cfRule>
  </conditionalFormatting>
  <conditionalFormatting sqref="A22">
    <cfRule type="expression" dxfId="5" priority="6">
      <formula>(LEN(#REF!)&lt;1)</formula>
    </cfRule>
  </conditionalFormatting>
  <conditionalFormatting sqref="A19">
    <cfRule type="expression" dxfId="4" priority="5">
      <formula>(LEN(#REF!)&lt;1)</formula>
    </cfRule>
  </conditionalFormatting>
  <conditionalFormatting sqref="A18">
    <cfRule type="expression" dxfId="3" priority="4">
      <formula>(LEN(#REF!)&lt;1)</formula>
    </cfRule>
  </conditionalFormatting>
  <conditionalFormatting sqref="B3:B4">
    <cfRule type="expression" dxfId="2" priority="3">
      <formula>(LEN(#REF!)&lt;1)</formula>
    </cfRule>
  </conditionalFormatting>
  <conditionalFormatting sqref="B6:B22">
    <cfRule type="expression" dxfId="1" priority="2">
      <formula>(LEN(#REF!)&lt;1)</formula>
    </cfRule>
  </conditionalFormatting>
  <conditionalFormatting sqref="B5">
    <cfRule type="expression" dxfId="0" priority="1">
      <formula>(LEN(#REF!)&lt;1)</formula>
    </cfRule>
  </conditionalFormatting>
  <dataValidations count="6">
    <dataValidation type="whole" operator="greaterThanOrEqual" allowBlank="1" showErrorMessage="1" errorTitle="Required: Integer &gt; 0" error="Please enter a whole number &gt; 0" promptTitle="Input number of scrum teams" prompt="Number should be 1 or greater." sqref="D12:E12" xr:uid="{DF0D4FF4-9A32-4AF6-95A0-374058094BCA}">
      <formula1>1</formula1>
    </dataValidation>
    <dataValidation type="list" allowBlank="1" showInputMessage="1" showErrorMessage="1" sqref="D11:E11" xr:uid="{FD9FD7AB-5B1B-4110-97B2-032F1AB950C6}">
      <formula1>"Low, Medium, High"</formula1>
    </dataValidation>
    <dataValidation type="list" allowBlank="1" showInputMessage="1" showErrorMessage="1" sqref="D14:E14 D17:E17 D19:E19" xr:uid="{45BCC8F2-E43C-4A78-BEA2-0538D146D020}">
      <formula1>"Yes,No"</formula1>
    </dataValidation>
    <dataValidation type="decimal" allowBlank="1" showInputMessage="1" showErrorMessage="1" sqref="D22:E22" xr:uid="{64429B44-50CE-4C2A-9601-2359E8236D60}">
      <formula1>0</formula1>
      <formula2>1</formula2>
    </dataValidation>
    <dataValidation type="list" allowBlank="1" showInputMessage="1" showErrorMessage="1" sqref="D9:E9 D6:E6" xr:uid="{F1C43494-5948-43C9-9935-915B0EAD9AC8}">
      <formula1>"Y, N"</formula1>
    </dataValidation>
    <dataValidation type="list" allowBlank="1" showInputMessage="1" showErrorMessage="1" sqref="D3:E3" xr:uid="{CDA33D3F-54CF-456C-A90E-EF1A204F0BF2}">
      <formula1>PegaVersion</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B69BA-C105-4366-9995-75DA07EE6B4C}">
  <dimension ref="A1:Q15"/>
  <sheetViews>
    <sheetView zoomScale="98" zoomScaleNormal="98" workbookViewId="0">
      <selection activeCell="N8" sqref="N8"/>
    </sheetView>
  </sheetViews>
  <sheetFormatPr defaultRowHeight="14.4" x14ac:dyDescent="0.3"/>
  <cols>
    <col min="1" max="1" width="27" customWidth="1"/>
    <col min="2" max="2" width="32.21875" customWidth="1"/>
    <col min="3" max="5" width="0.44140625" customWidth="1"/>
    <col min="6" max="6" width="23.88671875" customWidth="1"/>
    <col min="7" max="7" width="28.33203125" customWidth="1"/>
    <col min="8" max="10" width="0.44140625" customWidth="1"/>
    <col min="11" max="11" width="26.44140625" customWidth="1"/>
    <col min="12" max="12" width="24.44140625" customWidth="1"/>
    <col min="13" max="13" width="16.6640625" customWidth="1"/>
    <col min="14" max="14" width="62.33203125" customWidth="1"/>
    <col min="15" max="17" width="0.44140625" customWidth="1"/>
  </cols>
  <sheetData>
    <row r="1" spans="1:17" ht="47.4" customHeight="1" thickBot="1" x14ac:dyDescent="0.35">
      <c r="A1" s="199" t="s">
        <v>199</v>
      </c>
      <c r="B1" s="200"/>
      <c r="C1" s="61"/>
      <c r="D1" s="203"/>
      <c r="E1" s="61"/>
      <c r="F1" s="205" t="s">
        <v>200</v>
      </c>
      <c r="G1" s="206"/>
      <c r="H1" s="229"/>
      <c r="I1" s="203"/>
      <c r="J1" s="229"/>
      <c r="K1" s="205" t="s">
        <v>201</v>
      </c>
      <c r="L1" s="206"/>
      <c r="M1" s="206"/>
      <c r="N1" s="206"/>
      <c r="O1" s="61"/>
      <c r="P1" s="203"/>
      <c r="Q1" s="61"/>
    </row>
    <row r="2" spans="1:17" ht="33.6" thickBot="1" x14ac:dyDescent="0.35">
      <c r="A2" s="201"/>
      <c r="B2" s="202"/>
      <c r="C2" s="61"/>
      <c r="D2" s="203"/>
      <c r="E2" s="61"/>
      <c r="F2" s="62" t="s">
        <v>202</v>
      </c>
      <c r="G2" s="63" t="s">
        <v>203</v>
      </c>
      <c r="H2" s="229"/>
      <c r="I2" s="203"/>
      <c r="J2" s="229"/>
      <c r="K2" s="64" t="s">
        <v>204</v>
      </c>
      <c r="L2" s="251" t="s">
        <v>205</v>
      </c>
      <c r="M2" s="252"/>
      <c r="N2" s="62" t="s">
        <v>206</v>
      </c>
      <c r="O2" s="61"/>
      <c r="P2" s="203"/>
      <c r="Q2" s="61"/>
    </row>
    <row r="3" spans="1:17" ht="33" x14ac:dyDescent="0.3">
      <c r="A3" s="230" t="s">
        <v>207</v>
      </c>
      <c r="B3" s="65" t="s">
        <v>208</v>
      </c>
      <c r="C3" s="61"/>
      <c r="D3" s="203"/>
      <c r="E3" s="61"/>
      <c r="F3" s="66">
        <v>16</v>
      </c>
      <c r="G3" s="67">
        <v>26</v>
      </c>
      <c r="H3" s="229"/>
      <c r="I3" s="203"/>
      <c r="J3" s="229"/>
      <c r="K3" s="233" t="s">
        <v>209</v>
      </c>
      <c r="L3" s="235" t="str">
        <f>IF(CoProdFlag, "", "Not ") &amp; "Co-Production"</f>
        <v>Co-Production</v>
      </c>
      <c r="M3" s="68" t="str">
        <f>IFERROR(IF(SEARCH("Partner", '[1]Project Attributes'!A4), "Partner", "Pega"), "Pega")</f>
        <v>Pega</v>
      </c>
      <c r="N3" s="69" t="e">
        <f>[1]!Table7[[#Totals],[Text]]&amp; IF(OR(RobotFlag="Yes", DSMFlag), CHAR(10)&amp; IF(RobotFlag="Yes", [1]!Table5[[#Totals],[text]] &amp; "  ", "") &amp; IF(DSMFlag, [1]!Table53[[#Totals],[text]], ""),"")</f>
        <v>#REF!</v>
      </c>
      <c r="O3" s="61"/>
      <c r="P3" s="203"/>
      <c r="Q3" s="61"/>
    </row>
    <row r="4" spans="1:17" ht="34.799999999999997" thickBot="1" x14ac:dyDescent="0.35">
      <c r="A4" s="231"/>
      <c r="B4" s="70" t="s">
        <v>51</v>
      </c>
      <c r="C4" s="61"/>
      <c r="D4" s="203"/>
      <c r="E4" s="61"/>
      <c r="F4" s="71" t="s">
        <v>60</v>
      </c>
      <c r="G4" s="72" t="s">
        <v>225</v>
      </c>
      <c r="H4" s="229"/>
      <c r="I4" s="203"/>
      <c r="J4" s="229"/>
      <c r="K4" s="234"/>
      <c r="L4" s="236"/>
      <c r="M4" s="73" t="s">
        <v>210</v>
      </c>
      <c r="N4" s="74" t="e">
        <f>[1]!Table8[[#Totals],[Text]]</f>
        <v>#REF!</v>
      </c>
      <c r="O4" s="61"/>
      <c r="P4" s="203"/>
      <c r="Q4" s="61"/>
    </row>
    <row r="5" spans="1:17" ht="33" x14ac:dyDescent="0.6">
      <c r="A5" s="231"/>
      <c r="B5" s="237" t="s">
        <v>141</v>
      </c>
      <c r="C5" s="61"/>
      <c r="D5" s="203"/>
      <c r="E5" s="61"/>
      <c r="F5" s="238">
        <v>4</v>
      </c>
      <c r="G5" s="240">
        <v>4</v>
      </c>
      <c r="H5" s="229"/>
      <c r="I5" s="203"/>
      <c r="J5" s="229"/>
      <c r="K5" s="242" t="s">
        <v>211</v>
      </c>
      <c r="L5" s="245" t="s">
        <v>212</v>
      </c>
      <c r="M5" s="246"/>
      <c r="N5" s="75" t="s">
        <v>226</v>
      </c>
      <c r="O5" s="61"/>
      <c r="P5" s="203"/>
      <c r="Q5" s="61"/>
    </row>
    <row r="6" spans="1:17" ht="33" x14ac:dyDescent="0.3">
      <c r="A6" s="231"/>
      <c r="B6" s="198"/>
      <c r="C6" s="61"/>
      <c r="D6" s="203"/>
      <c r="E6" s="61"/>
      <c r="F6" s="239"/>
      <c r="G6" s="241"/>
      <c r="H6" s="229"/>
      <c r="I6" s="203"/>
      <c r="J6" s="229"/>
      <c r="K6" s="243"/>
      <c r="L6" s="223" t="s">
        <v>213</v>
      </c>
      <c r="M6" s="224"/>
      <c r="N6" s="76"/>
      <c r="O6" s="61"/>
      <c r="P6" s="203"/>
      <c r="Q6" s="61"/>
    </row>
    <row r="7" spans="1:17" ht="33.6" thickBot="1" x14ac:dyDescent="0.35">
      <c r="A7" s="232"/>
      <c r="B7" s="77" t="s">
        <v>52</v>
      </c>
      <c r="C7" s="61"/>
      <c r="D7" s="203"/>
      <c r="E7" s="61"/>
      <c r="F7" s="78">
        <f>COUNTIF('[1]Work Backlog'!$V$34:$Y$34, "&gt;"&amp;0)</f>
        <v>3</v>
      </c>
      <c r="G7" s="79">
        <v>3</v>
      </c>
      <c r="H7" s="229"/>
      <c r="I7" s="203"/>
      <c r="J7" s="229"/>
      <c r="K7" s="243"/>
      <c r="L7" s="225" t="s">
        <v>214</v>
      </c>
      <c r="M7" s="226"/>
      <c r="N7" s="80" t="s">
        <v>229</v>
      </c>
      <c r="O7" s="61"/>
      <c r="P7" s="203"/>
      <c r="Q7" s="61"/>
    </row>
    <row r="8" spans="1:17" ht="33" x14ac:dyDescent="0.3">
      <c r="A8" s="227" t="s">
        <v>215</v>
      </c>
      <c r="B8" s="81" t="s">
        <v>216</v>
      </c>
      <c r="C8" s="61"/>
      <c r="D8" s="203"/>
      <c r="E8" s="61"/>
      <c r="F8" s="82">
        <v>0</v>
      </c>
      <c r="G8" s="83">
        <v>3</v>
      </c>
      <c r="H8" s="229"/>
      <c r="I8" s="203"/>
      <c r="J8" s="229"/>
      <c r="K8" s="243"/>
      <c r="L8" s="225" t="str">
        <f>"MLP "&amp;M3&amp;" Hours"</f>
        <v>MLP Pega Hours</v>
      </c>
      <c r="M8" s="226"/>
      <c r="N8" s="84" t="s">
        <v>228</v>
      </c>
      <c r="O8" s="61"/>
      <c r="P8" s="203"/>
      <c r="Q8" s="61"/>
    </row>
    <row r="9" spans="1:17" ht="33.6" thickBot="1" x14ac:dyDescent="0.35">
      <c r="A9" s="228"/>
      <c r="B9" s="85" t="s">
        <v>217</v>
      </c>
      <c r="C9" s="61"/>
      <c r="D9" s="203"/>
      <c r="E9" s="61"/>
      <c r="F9" s="86">
        <v>6</v>
      </c>
      <c r="G9" s="87">
        <v>6</v>
      </c>
      <c r="H9" s="229"/>
      <c r="I9" s="203"/>
      <c r="J9" s="229"/>
      <c r="K9" s="244"/>
      <c r="L9" s="192" t="s">
        <v>218</v>
      </c>
      <c r="M9" s="193"/>
      <c r="N9" s="88" t="s">
        <v>227</v>
      </c>
      <c r="O9" s="61"/>
      <c r="P9" s="203"/>
      <c r="Q9" s="61"/>
    </row>
    <row r="10" spans="1:17" ht="33" x14ac:dyDescent="0.5">
      <c r="A10" s="194" t="s">
        <v>219</v>
      </c>
      <c r="B10" s="197" t="s">
        <v>150</v>
      </c>
      <c r="C10" s="61"/>
      <c r="D10" s="203"/>
      <c r="E10" s="61"/>
      <c r="F10" s="247">
        <v>1</v>
      </c>
      <c r="G10" s="248">
        <v>1</v>
      </c>
      <c r="H10" s="229"/>
      <c r="I10" s="203"/>
      <c r="J10" s="229"/>
      <c r="K10" s="249" t="s">
        <v>220</v>
      </c>
      <c r="L10" s="207" t="s">
        <v>221</v>
      </c>
      <c r="M10" s="208"/>
      <c r="N10" s="89" t="s">
        <v>230</v>
      </c>
      <c r="O10" s="61"/>
      <c r="P10" s="203"/>
      <c r="Q10" s="61"/>
    </row>
    <row r="11" spans="1:17" ht="33" x14ac:dyDescent="0.3">
      <c r="A11" s="195"/>
      <c r="B11" s="198"/>
      <c r="C11" s="61"/>
      <c r="D11" s="203"/>
      <c r="E11" s="61"/>
      <c r="F11" s="239"/>
      <c r="G11" s="241"/>
      <c r="H11" s="229"/>
      <c r="I11" s="203"/>
      <c r="J11" s="229"/>
      <c r="K11" s="250"/>
      <c r="L11" s="209" t="s">
        <v>213</v>
      </c>
      <c r="M11" s="210"/>
      <c r="N11" s="90"/>
      <c r="O11" s="61"/>
      <c r="P11" s="203"/>
      <c r="Q11" s="61"/>
    </row>
    <row r="12" spans="1:17" ht="33.6" thickBot="1" x14ac:dyDescent="0.35">
      <c r="A12" s="196"/>
      <c r="B12" s="77" t="s">
        <v>51</v>
      </c>
      <c r="C12" s="61"/>
      <c r="D12" s="203"/>
      <c r="E12" s="61"/>
      <c r="F12" s="91" t="s">
        <v>60</v>
      </c>
      <c r="G12" s="92" t="s">
        <v>225</v>
      </c>
      <c r="H12" s="229"/>
      <c r="I12" s="203"/>
      <c r="J12" s="229"/>
      <c r="K12" s="250"/>
      <c r="L12" s="211" t="s">
        <v>222</v>
      </c>
      <c r="M12" s="212"/>
      <c r="N12" s="93" t="s">
        <v>231</v>
      </c>
      <c r="O12" s="61"/>
      <c r="P12" s="203"/>
      <c r="Q12" s="61"/>
    </row>
    <row r="13" spans="1:17" ht="33" x14ac:dyDescent="0.3">
      <c r="A13" s="213" t="s">
        <v>187</v>
      </c>
      <c r="B13" s="215" t="s">
        <v>223</v>
      </c>
      <c r="C13" s="61"/>
      <c r="D13" s="203"/>
      <c r="E13" s="61"/>
      <c r="F13" s="217" t="str">
        <f>IF([1]Calculations!N14, [1]Calculations!P14,"")</f>
        <v/>
      </c>
      <c r="G13" s="218"/>
      <c r="H13" s="229"/>
      <c r="I13" s="203"/>
      <c r="J13" s="229"/>
      <c r="K13" s="250"/>
      <c r="L13" s="221" t="str">
        <f>M3 &amp; " Hours"</f>
        <v>Pega Hours</v>
      </c>
      <c r="M13" s="222"/>
      <c r="N13" s="93" t="s">
        <v>232</v>
      </c>
      <c r="O13" s="61"/>
      <c r="P13" s="203"/>
      <c r="Q13" s="61"/>
    </row>
    <row r="14" spans="1:17" ht="31.2" customHeight="1" thickBot="1" x14ac:dyDescent="0.35">
      <c r="A14" s="214"/>
      <c r="B14" s="216"/>
      <c r="C14" s="61"/>
      <c r="D14" s="204"/>
      <c r="E14" s="61"/>
      <c r="F14" s="219"/>
      <c r="G14" s="220"/>
      <c r="H14" s="229"/>
      <c r="I14" s="203"/>
      <c r="J14" s="229"/>
      <c r="K14" s="250"/>
      <c r="L14" s="221" t="s">
        <v>224</v>
      </c>
      <c r="M14" s="222"/>
      <c r="N14" s="95" t="s">
        <v>233</v>
      </c>
      <c r="O14" s="94"/>
      <c r="P14" s="204"/>
      <c r="Q14" s="94"/>
    </row>
    <row r="15" spans="1:17" ht="16.8" customHeight="1" x14ac:dyDescent="0.3">
      <c r="A15" s="96"/>
      <c r="B15" s="96"/>
      <c r="C15" s="96"/>
      <c r="D15" s="96"/>
      <c r="E15" s="96"/>
      <c r="F15" s="96"/>
      <c r="G15" s="96"/>
      <c r="H15" s="96"/>
      <c r="I15" s="96"/>
      <c r="J15" s="96"/>
      <c r="K15" s="96"/>
      <c r="L15" s="96"/>
      <c r="M15" s="96"/>
      <c r="N15" s="96"/>
      <c r="O15" s="96"/>
      <c r="P15" s="96"/>
    </row>
  </sheetData>
  <mergeCells count="35">
    <mergeCell ref="K10:K14"/>
    <mergeCell ref="K1:N1"/>
    <mergeCell ref="L2:M2"/>
    <mergeCell ref="P1:P14"/>
    <mergeCell ref="L10:M10"/>
    <mergeCell ref="L11:M11"/>
    <mergeCell ref="L12:M12"/>
    <mergeCell ref="A13:A14"/>
    <mergeCell ref="B13:B14"/>
    <mergeCell ref="F13:G14"/>
    <mergeCell ref="L13:M13"/>
    <mergeCell ref="L14:M14"/>
    <mergeCell ref="L6:M6"/>
    <mergeCell ref="L7:M7"/>
    <mergeCell ref="A8:A9"/>
    <mergeCell ref="L8:M8"/>
    <mergeCell ref="H1:H14"/>
    <mergeCell ref="I1:I14"/>
    <mergeCell ref="A3:A7"/>
    <mergeCell ref="L9:M9"/>
    <mergeCell ref="A10:A12"/>
    <mergeCell ref="B10:B11"/>
    <mergeCell ref="A1:B2"/>
    <mergeCell ref="D1:D14"/>
    <mergeCell ref="F1:G1"/>
    <mergeCell ref="K3:K4"/>
    <mergeCell ref="L3:L4"/>
    <mergeCell ref="B5:B6"/>
    <mergeCell ref="F5:F6"/>
    <mergeCell ref="G5:G6"/>
    <mergeCell ref="K5:K9"/>
    <mergeCell ref="L5:M5"/>
    <mergeCell ref="J1:J14"/>
    <mergeCell ref="F10:F11"/>
    <mergeCell ref="G10: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68E8-6909-44F3-9FA7-E20FB02055D7}">
  <dimension ref="A1:J31"/>
  <sheetViews>
    <sheetView workbookViewId="0">
      <selection activeCell="B14" sqref="B14:J14"/>
    </sheetView>
  </sheetViews>
  <sheetFormatPr defaultRowHeight="14.4" x14ac:dyDescent="0.3"/>
  <cols>
    <col min="1" max="1" width="11.77734375" customWidth="1"/>
    <col min="2" max="10" width="20.77734375" customWidth="1"/>
  </cols>
  <sheetData>
    <row r="1" spans="1:10" ht="33.6" thickBot="1" x14ac:dyDescent="0.35">
      <c r="A1" s="131" t="s">
        <v>27</v>
      </c>
      <c r="B1" s="132"/>
      <c r="C1" s="132"/>
      <c r="D1" s="132"/>
      <c r="E1" s="132"/>
      <c r="F1" s="132"/>
      <c r="G1" s="132"/>
      <c r="H1" s="132"/>
      <c r="I1" s="132"/>
      <c r="J1" s="133"/>
    </row>
    <row r="2" spans="1:10" ht="15.6" customHeight="1" x14ac:dyDescent="0.3">
      <c r="A2" s="6">
        <v>1</v>
      </c>
      <c r="B2" s="134" t="s">
        <v>28</v>
      </c>
      <c r="C2" s="134"/>
      <c r="D2" s="134"/>
      <c r="E2" s="134"/>
      <c r="F2" s="134"/>
      <c r="G2" s="134"/>
      <c r="H2" s="134"/>
      <c r="I2" s="134"/>
      <c r="J2" s="135"/>
    </row>
    <row r="3" spans="1:10" ht="15.6" customHeight="1" x14ac:dyDescent="0.3">
      <c r="A3" s="7">
        <v>2</v>
      </c>
      <c r="B3" s="129" t="s">
        <v>29</v>
      </c>
      <c r="C3" s="129"/>
      <c r="D3" s="129"/>
      <c r="E3" s="129"/>
      <c r="F3" s="129"/>
      <c r="G3" s="129"/>
      <c r="H3" s="129"/>
      <c r="I3" s="129"/>
      <c r="J3" s="130"/>
    </row>
    <row r="4" spans="1:10" ht="15.6" customHeight="1" x14ac:dyDescent="0.3">
      <c r="A4" s="7">
        <v>3</v>
      </c>
      <c r="B4" s="129" t="s">
        <v>30</v>
      </c>
      <c r="C4" s="129"/>
      <c r="D4" s="129"/>
      <c r="E4" s="129"/>
      <c r="F4" s="129"/>
      <c r="G4" s="129"/>
      <c r="H4" s="129"/>
      <c r="I4" s="129"/>
      <c r="J4" s="130"/>
    </row>
    <row r="5" spans="1:10" ht="15.6" customHeight="1" x14ac:dyDescent="0.3">
      <c r="A5" s="7">
        <v>4</v>
      </c>
      <c r="B5" s="129" t="s">
        <v>235</v>
      </c>
      <c r="C5" s="129"/>
      <c r="D5" s="129"/>
      <c r="E5" s="129"/>
      <c r="F5" s="129"/>
      <c r="G5" s="129"/>
      <c r="H5" s="129"/>
      <c r="I5" s="129"/>
      <c r="J5" s="130"/>
    </row>
    <row r="6" spans="1:10" ht="15.6" customHeight="1" x14ac:dyDescent="0.3">
      <c r="A6" s="7">
        <v>5</v>
      </c>
      <c r="B6" s="129" t="s">
        <v>236</v>
      </c>
      <c r="C6" s="129"/>
      <c r="D6" s="129"/>
      <c r="E6" s="129"/>
      <c r="F6" s="129"/>
      <c r="G6" s="129"/>
      <c r="H6" s="129"/>
      <c r="I6" s="129"/>
      <c r="J6" s="130"/>
    </row>
    <row r="7" spans="1:10" ht="15.6" customHeight="1" x14ac:dyDescent="0.3">
      <c r="A7" s="7">
        <v>6</v>
      </c>
      <c r="B7" s="129" t="s">
        <v>31</v>
      </c>
      <c r="C7" s="129"/>
      <c r="D7" s="129"/>
      <c r="E7" s="129"/>
      <c r="F7" s="129"/>
      <c r="G7" s="129"/>
      <c r="H7" s="129"/>
      <c r="I7" s="129"/>
      <c r="J7" s="130"/>
    </row>
    <row r="8" spans="1:10" ht="15.6" customHeight="1" x14ac:dyDescent="0.3">
      <c r="A8" s="7">
        <v>7</v>
      </c>
      <c r="B8" s="129" t="s">
        <v>32</v>
      </c>
      <c r="C8" s="129"/>
      <c r="D8" s="129"/>
      <c r="E8" s="129"/>
      <c r="F8" s="129"/>
      <c r="G8" s="129"/>
      <c r="H8" s="129"/>
      <c r="I8" s="129"/>
      <c r="J8" s="130"/>
    </row>
    <row r="9" spans="1:10" ht="15.6" customHeight="1" x14ac:dyDescent="0.3">
      <c r="A9" s="7">
        <v>8</v>
      </c>
      <c r="B9" s="129" t="s">
        <v>33</v>
      </c>
      <c r="C9" s="129"/>
      <c r="D9" s="129"/>
      <c r="E9" s="129"/>
      <c r="F9" s="129"/>
      <c r="G9" s="129"/>
      <c r="H9" s="129"/>
      <c r="I9" s="129"/>
      <c r="J9" s="130"/>
    </row>
    <row r="10" spans="1:10" ht="15.6" customHeight="1" x14ac:dyDescent="0.3">
      <c r="A10" s="7">
        <v>9</v>
      </c>
      <c r="B10" s="129" t="s">
        <v>34</v>
      </c>
      <c r="C10" s="129"/>
      <c r="D10" s="129"/>
      <c r="E10" s="129"/>
      <c r="F10" s="129"/>
      <c r="G10" s="129"/>
      <c r="H10" s="129"/>
      <c r="I10" s="129"/>
      <c r="J10" s="130"/>
    </row>
    <row r="11" spans="1:10" ht="15.6" customHeight="1" x14ac:dyDescent="0.3">
      <c r="A11" s="7">
        <v>10</v>
      </c>
      <c r="B11" s="129" t="s">
        <v>35</v>
      </c>
      <c r="C11" s="129"/>
      <c r="D11" s="129"/>
      <c r="E11" s="129"/>
      <c r="F11" s="129"/>
      <c r="G11" s="129"/>
      <c r="H11" s="129"/>
      <c r="I11" s="129"/>
      <c r="J11" s="130"/>
    </row>
    <row r="12" spans="1:10" ht="15.6" customHeight="1" x14ac:dyDescent="0.3">
      <c r="A12" s="7">
        <v>11</v>
      </c>
      <c r="B12" s="129" t="s">
        <v>36</v>
      </c>
      <c r="C12" s="129"/>
      <c r="D12" s="129"/>
      <c r="E12" s="129"/>
      <c r="F12" s="129"/>
      <c r="G12" s="129"/>
      <c r="H12" s="129"/>
      <c r="I12" s="129"/>
      <c r="J12" s="130"/>
    </row>
    <row r="13" spans="1:10" ht="15.6" customHeight="1" x14ac:dyDescent="0.3">
      <c r="A13" s="7">
        <v>12</v>
      </c>
      <c r="B13" s="136" t="s">
        <v>237</v>
      </c>
      <c r="C13" s="136"/>
      <c r="D13" s="136"/>
      <c r="E13" s="136"/>
      <c r="F13" s="136"/>
      <c r="G13" s="136"/>
      <c r="H13" s="136"/>
      <c r="I13" s="136"/>
      <c r="J13" s="137"/>
    </row>
    <row r="14" spans="1:10" ht="15.6" customHeight="1" x14ac:dyDescent="0.3">
      <c r="A14" s="7">
        <v>13</v>
      </c>
      <c r="B14" s="129" t="s">
        <v>37</v>
      </c>
      <c r="C14" s="129"/>
      <c r="D14" s="129"/>
      <c r="E14" s="129"/>
      <c r="F14" s="129"/>
      <c r="G14" s="129"/>
      <c r="H14" s="129"/>
      <c r="I14" s="129"/>
      <c r="J14" s="130"/>
    </row>
    <row r="15" spans="1:10" ht="15.6" x14ac:dyDescent="0.3">
      <c r="A15" s="7">
        <v>14</v>
      </c>
      <c r="B15" s="129"/>
      <c r="C15" s="129"/>
      <c r="D15" s="129"/>
      <c r="E15" s="129"/>
      <c r="F15" s="129"/>
      <c r="G15" s="129"/>
      <c r="H15" s="129"/>
      <c r="I15" s="129"/>
      <c r="J15" s="130"/>
    </row>
    <row r="16" spans="1:10" ht="15.6" x14ac:dyDescent="0.3">
      <c r="A16" s="7">
        <v>15</v>
      </c>
      <c r="B16" s="129"/>
      <c r="C16" s="129"/>
      <c r="D16" s="129"/>
      <c r="E16" s="129"/>
      <c r="F16" s="129"/>
      <c r="G16" s="129"/>
      <c r="H16" s="129"/>
      <c r="I16" s="129"/>
      <c r="J16" s="130"/>
    </row>
    <row r="17" spans="1:10" ht="15.6" x14ac:dyDescent="0.3">
      <c r="A17" s="7">
        <v>16</v>
      </c>
      <c r="B17" s="129"/>
      <c r="C17" s="129"/>
      <c r="D17" s="129"/>
      <c r="E17" s="129"/>
      <c r="F17" s="129"/>
      <c r="G17" s="129"/>
      <c r="H17" s="129"/>
      <c r="I17" s="129"/>
      <c r="J17" s="130"/>
    </row>
    <row r="18" spans="1:10" ht="15.6" x14ac:dyDescent="0.3">
      <c r="A18" s="7">
        <v>17</v>
      </c>
      <c r="B18" s="129"/>
      <c r="C18" s="129"/>
      <c r="D18" s="129"/>
      <c r="E18" s="129"/>
      <c r="F18" s="129"/>
      <c r="G18" s="129"/>
      <c r="H18" s="129"/>
      <c r="I18" s="129"/>
      <c r="J18" s="130"/>
    </row>
    <row r="19" spans="1:10" ht="15.6" x14ac:dyDescent="0.3">
      <c r="A19" s="7">
        <v>18</v>
      </c>
      <c r="B19" s="129"/>
      <c r="C19" s="129"/>
      <c r="D19" s="129"/>
      <c r="E19" s="129"/>
      <c r="F19" s="129"/>
      <c r="G19" s="129"/>
      <c r="H19" s="129"/>
      <c r="I19" s="129"/>
      <c r="J19" s="130"/>
    </row>
    <row r="20" spans="1:10" ht="15.6" x14ac:dyDescent="0.3">
      <c r="A20" s="7">
        <v>19</v>
      </c>
      <c r="B20" s="129"/>
      <c r="C20" s="129"/>
      <c r="D20" s="129"/>
      <c r="E20" s="129"/>
      <c r="F20" s="129"/>
      <c r="G20" s="129"/>
      <c r="H20" s="129"/>
      <c r="I20" s="129"/>
      <c r="J20" s="130"/>
    </row>
    <row r="21" spans="1:10" ht="15.6" x14ac:dyDescent="0.3">
      <c r="A21" s="7">
        <v>20</v>
      </c>
      <c r="B21" s="129"/>
      <c r="C21" s="129"/>
      <c r="D21" s="129"/>
      <c r="E21" s="129"/>
      <c r="F21" s="129"/>
      <c r="G21" s="129"/>
      <c r="H21" s="129"/>
      <c r="I21" s="129"/>
      <c r="J21" s="130"/>
    </row>
    <row r="22" spans="1:10" ht="15.6" x14ac:dyDescent="0.3">
      <c r="A22" s="7">
        <v>21</v>
      </c>
      <c r="B22" s="129"/>
      <c r="C22" s="129"/>
      <c r="D22" s="129"/>
      <c r="E22" s="129"/>
      <c r="F22" s="129"/>
      <c r="G22" s="129"/>
      <c r="H22" s="129"/>
      <c r="I22" s="129"/>
      <c r="J22" s="130"/>
    </row>
    <row r="23" spans="1:10" ht="15.6" x14ac:dyDescent="0.3">
      <c r="A23" s="7">
        <v>22</v>
      </c>
      <c r="B23" s="129"/>
      <c r="C23" s="129"/>
      <c r="D23" s="129"/>
      <c r="E23" s="129"/>
      <c r="F23" s="129"/>
      <c r="G23" s="129"/>
      <c r="H23" s="129"/>
      <c r="I23" s="129"/>
      <c r="J23" s="130"/>
    </row>
    <row r="24" spans="1:10" ht="15.6" x14ac:dyDescent="0.3">
      <c r="A24" s="7">
        <v>23</v>
      </c>
      <c r="B24" s="129"/>
      <c r="C24" s="129"/>
      <c r="D24" s="129"/>
      <c r="E24" s="129"/>
      <c r="F24" s="129"/>
      <c r="G24" s="129"/>
      <c r="H24" s="129"/>
      <c r="I24" s="129"/>
      <c r="J24" s="130"/>
    </row>
    <row r="25" spans="1:10" ht="15.6" x14ac:dyDescent="0.3">
      <c r="A25" s="7">
        <v>24</v>
      </c>
      <c r="B25" s="129"/>
      <c r="C25" s="129"/>
      <c r="D25" s="129"/>
      <c r="E25" s="129"/>
      <c r="F25" s="129"/>
      <c r="G25" s="129"/>
      <c r="H25" s="129"/>
      <c r="I25" s="129"/>
      <c r="J25" s="130"/>
    </row>
    <row r="26" spans="1:10" ht="15.6" x14ac:dyDescent="0.3">
      <c r="A26" s="7">
        <v>25</v>
      </c>
      <c r="B26" s="129"/>
      <c r="C26" s="129"/>
      <c r="D26" s="129"/>
      <c r="E26" s="129"/>
      <c r="F26" s="129"/>
      <c r="G26" s="129"/>
      <c r="H26" s="129"/>
      <c r="I26" s="129"/>
      <c r="J26" s="130"/>
    </row>
    <row r="27" spans="1:10" ht="15.6" x14ac:dyDescent="0.3">
      <c r="A27" s="7">
        <v>26</v>
      </c>
      <c r="B27" s="129"/>
      <c r="C27" s="129"/>
      <c r="D27" s="129"/>
      <c r="E27" s="129"/>
      <c r="F27" s="129"/>
      <c r="G27" s="129"/>
      <c r="H27" s="129"/>
      <c r="I27" s="129"/>
      <c r="J27" s="130"/>
    </row>
    <row r="28" spans="1:10" ht="15.6" x14ac:dyDescent="0.3">
      <c r="A28" s="7">
        <v>27</v>
      </c>
      <c r="B28" s="129"/>
      <c r="C28" s="129"/>
      <c r="D28" s="129"/>
      <c r="E28" s="129"/>
      <c r="F28" s="129"/>
      <c r="G28" s="129"/>
      <c r="H28" s="129"/>
      <c r="I28" s="129"/>
      <c r="J28" s="130"/>
    </row>
    <row r="29" spans="1:10" ht="15.6" x14ac:dyDescent="0.3">
      <c r="A29" s="7">
        <v>28</v>
      </c>
      <c r="B29" s="129"/>
      <c r="C29" s="129"/>
      <c r="D29" s="129"/>
      <c r="E29" s="129"/>
      <c r="F29" s="129"/>
      <c r="G29" s="129"/>
      <c r="H29" s="129"/>
      <c r="I29" s="129"/>
      <c r="J29" s="130"/>
    </row>
    <row r="30" spans="1:10" ht="15.6" x14ac:dyDescent="0.3">
      <c r="A30" s="7">
        <v>29</v>
      </c>
      <c r="B30" s="129"/>
      <c r="C30" s="129"/>
      <c r="D30" s="129"/>
      <c r="E30" s="129"/>
      <c r="F30" s="129"/>
      <c r="G30" s="129"/>
      <c r="H30" s="129"/>
      <c r="I30" s="129"/>
      <c r="J30" s="130"/>
    </row>
    <row r="31" spans="1:10" ht="15.6" x14ac:dyDescent="0.3">
      <c r="A31" s="97">
        <v>30</v>
      </c>
      <c r="B31" s="138"/>
      <c r="C31" s="138"/>
      <c r="D31" s="138"/>
      <c r="E31" s="138"/>
      <c r="F31" s="138"/>
      <c r="G31" s="138"/>
      <c r="H31" s="138"/>
      <c r="I31" s="138"/>
      <c r="J31" s="139"/>
    </row>
  </sheetData>
  <sheetProtection sheet="1" objects="1" scenarios="1" formatCells="0" formatColumns="0" formatRows="0" sort="0" autoFilter="0"/>
  <mergeCells count="31">
    <mergeCell ref="B31:J31"/>
    <mergeCell ref="B25:J25"/>
    <mergeCell ref="B26:J26"/>
    <mergeCell ref="B27:J27"/>
    <mergeCell ref="B28:J28"/>
    <mergeCell ref="B29:J29"/>
    <mergeCell ref="B30:J30"/>
    <mergeCell ref="B24:J24"/>
    <mergeCell ref="B13:J13"/>
    <mergeCell ref="B14:J14"/>
    <mergeCell ref="B15:J15"/>
    <mergeCell ref="B16:J16"/>
    <mergeCell ref="B17:J17"/>
    <mergeCell ref="B18:J18"/>
    <mergeCell ref="B19:J19"/>
    <mergeCell ref="B20:J20"/>
    <mergeCell ref="B21:J21"/>
    <mergeCell ref="B22:J22"/>
    <mergeCell ref="B23:J23"/>
    <mergeCell ref="B12:J12"/>
    <mergeCell ref="A1:J1"/>
    <mergeCell ref="B2:J2"/>
    <mergeCell ref="B3:J3"/>
    <mergeCell ref="B4:J4"/>
    <mergeCell ref="B5:J5"/>
    <mergeCell ref="B6:J6"/>
    <mergeCell ref="B7:J7"/>
    <mergeCell ref="B8:J8"/>
    <mergeCell ref="B9:J9"/>
    <mergeCell ref="B10:J10"/>
    <mergeCell ref="B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023B-C598-49A9-A369-253FC0E7553F}">
  <dimension ref="A1:D8"/>
  <sheetViews>
    <sheetView workbookViewId="0">
      <selection activeCell="A5" sqref="A5:XFD5"/>
    </sheetView>
  </sheetViews>
  <sheetFormatPr defaultRowHeight="14.4" x14ac:dyDescent="0.3"/>
  <cols>
    <col min="2" max="2" width="52.33203125" customWidth="1"/>
    <col min="3" max="3" width="30.44140625" customWidth="1"/>
    <col min="4" max="4" width="81.21875" customWidth="1"/>
  </cols>
  <sheetData>
    <row r="1" spans="1:4" ht="16.2" thickBot="1" x14ac:dyDescent="0.4">
      <c r="A1" s="8"/>
      <c r="B1" s="5"/>
      <c r="C1" s="5"/>
      <c r="D1" s="5"/>
    </row>
    <row r="2" spans="1:4" ht="29.4" thickBot="1" x14ac:dyDescent="0.4">
      <c r="A2" s="8"/>
      <c r="B2" s="9"/>
      <c r="C2" s="10">
        <v>2</v>
      </c>
      <c r="D2" s="5"/>
    </row>
    <row r="3" spans="1:4" ht="33.6" thickBot="1" x14ac:dyDescent="0.35">
      <c r="A3" s="141" t="s">
        <v>38</v>
      </c>
      <c r="B3" s="142"/>
      <c r="C3" s="142"/>
      <c r="D3" s="143"/>
    </row>
    <row r="4" spans="1:4" ht="21" x14ac:dyDescent="0.5">
      <c r="A4" s="11" t="s">
        <v>39</v>
      </c>
      <c r="B4" s="12" t="s">
        <v>40</v>
      </c>
      <c r="C4" s="144" t="s">
        <v>41</v>
      </c>
      <c r="D4" s="144"/>
    </row>
    <row r="5" spans="1:4" ht="17.399999999999999" x14ac:dyDescent="0.4">
      <c r="A5" s="14">
        <f>ROW()-5</f>
        <v>0</v>
      </c>
      <c r="B5" s="15"/>
      <c r="C5" s="140"/>
      <c r="D5" s="140"/>
    </row>
    <row r="6" spans="1:4" ht="31.8" customHeight="1" x14ac:dyDescent="0.4">
      <c r="A6" s="14">
        <f>ROW()-5</f>
        <v>1</v>
      </c>
      <c r="B6" s="15" t="s">
        <v>42</v>
      </c>
      <c r="C6" s="140" t="s">
        <v>43</v>
      </c>
      <c r="D6" s="140"/>
    </row>
    <row r="7" spans="1:4" ht="31.8" customHeight="1" x14ac:dyDescent="0.4">
      <c r="A7" s="14">
        <f t="shared" ref="A7:A8" si="0">ROW()-5</f>
        <v>2</v>
      </c>
      <c r="B7" s="15" t="s">
        <v>44</v>
      </c>
      <c r="C7" s="140" t="s">
        <v>45</v>
      </c>
      <c r="D7" s="140"/>
    </row>
    <row r="8" spans="1:4" ht="31.8" customHeight="1" x14ac:dyDescent="0.4">
      <c r="A8" s="14">
        <f t="shared" si="0"/>
        <v>3</v>
      </c>
      <c r="B8" s="15" t="s">
        <v>46</v>
      </c>
      <c r="C8" s="140" t="s">
        <v>47</v>
      </c>
      <c r="D8" s="140"/>
    </row>
  </sheetData>
  <sheetProtection algorithmName="SHA-512" hashValue="FnW949r5CWWbxheatzjcVR3lBJuN2/pwYtbjULBSHVYOQpM5W83gRdQL8m/ARpD9w0K/7OUUOWgguAX5SzHezA==" saltValue="FKbl1J3ygZH5ipDya4XFOw==" spinCount="100000" sheet="1" objects="1" scenarios="1" formatCells="0" formatColumns="0" formatRows="0" sort="0" autoFilter="0"/>
  <mergeCells count="6">
    <mergeCell ref="C8:D8"/>
    <mergeCell ref="A3:D3"/>
    <mergeCell ref="C4:D4"/>
    <mergeCell ref="C5:D5"/>
    <mergeCell ref="C6:D6"/>
    <mergeCell ref="C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1]!InsertMultipleRows">
                <anchor moveWithCells="1" sizeWithCells="1">
                  <from>
                    <xdr:col>1</xdr:col>
                    <xdr:colOff>144780</xdr:colOff>
                    <xdr:row>1</xdr:row>
                    <xdr:rowOff>22860</xdr:rowOff>
                  </from>
                  <to>
                    <xdr:col>1</xdr:col>
                    <xdr:colOff>1783080</xdr:colOff>
                    <xdr:row>1</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64D1-59E9-4D18-A636-441B5E8BE731}">
  <dimension ref="A1:I10"/>
  <sheetViews>
    <sheetView workbookViewId="0">
      <selection activeCell="D15" sqref="D15"/>
    </sheetView>
  </sheetViews>
  <sheetFormatPr defaultRowHeight="14.4" x14ac:dyDescent="0.3"/>
  <cols>
    <col min="2" max="2" width="35.44140625" customWidth="1"/>
    <col min="3" max="3" width="20" customWidth="1"/>
    <col min="4" max="4" width="19.88671875" customWidth="1"/>
    <col min="5" max="5" width="19" customWidth="1"/>
    <col min="6" max="6" width="15.44140625" customWidth="1"/>
    <col min="7" max="7" width="16.109375" customWidth="1"/>
    <col min="8" max="8" width="15" customWidth="1"/>
    <col min="9" max="9" width="49" customWidth="1"/>
  </cols>
  <sheetData>
    <row r="1" spans="1:9" ht="16.2" thickBot="1" x14ac:dyDescent="0.4">
      <c r="A1" s="8"/>
      <c r="B1" s="5"/>
      <c r="C1" s="5"/>
      <c r="D1" s="5"/>
      <c r="E1" s="5"/>
      <c r="F1" s="5"/>
      <c r="G1" s="5"/>
      <c r="H1" s="5"/>
      <c r="I1" s="5"/>
    </row>
    <row r="2" spans="1:9" ht="29.4" thickBot="1" x14ac:dyDescent="0.4">
      <c r="A2" s="8"/>
      <c r="B2" s="5"/>
      <c r="C2" s="5"/>
      <c r="D2" s="9"/>
      <c r="E2" s="10">
        <v>1</v>
      </c>
      <c r="F2" s="5"/>
      <c r="G2" s="5"/>
      <c r="H2" s="5"/>
      <c r="I2" s="5"/>
    </row>
    <row r="3" spans="1:9" ht="33.6" thickBot="1" x14ac:dyDescent="0.35">
      <c r="A3" s="141" t="s">
        <v>48</v>
      </c>
      <c r="B3" s="142"/>
      <c r="C3" s="142"/>
      <c r="D3" s="142"/>
      <c r="E3" s="142"/>
      <c r="F3" s="142"/>
      <c r="G3" s="142"/>
      <c r="H3" s="142"/>
      <c r="I3" s="143"/>
    </row>
    <row r="4" spans="1:9" ht="21" x14ac:dyDescent="0.5">
      <c r="A4" s="145" t="s">
        <v>39</v>
      </c>
      <c r="B4" s="147" t="s">
        <v>49</v>
      </c>
      <c r="C4" s="147" t="s">
        <v>50</v>
      </c>
      <c r="D4" s="147" t="s">
        <v>51</v>
      </c>
      <c r="E4" s="149" t="s">
        <v>52</v>
      </c>
      <c r="F4" s="150"/>
      <c r="G4" s="150"/>
      <c r="H4" s="151"/>
      <c r="I4" s="152" t="s">
        <v>53</v>
      </c>
    </row>
    <row r="5" spans="1:9" ht="42" x14ac:dyDescent="0.5">
      <c r="A5" s="146"/>
      <c r="B5" s="148"/>
      <c r="C5" s="148"/>
      <c r="D5" s="148"/>
      <c r="E5" s="18" t="s">
        <v>54</v>
      </c>
      <c r="F5" s="18" t="s">
        <v>55</v>
      </c>
      <c r="G5" s="18" t="s">
        <v>56</v>
      </c>
      <c r="H5" s="18" t="s">
        <v>57</v>
      </c>
      <c r="I5" s="153"/>
    </row>
    <row r="6" spans="1:9" ht="17.399999999999999" x14ac:dyDescent="0.4">
      <c r="A6" s="19">
        <f>ROW()-6</f>
        <v>0</v>
      </c>
      <c r="B6" s="20"/>
      <c r="C6" s="20"/>
      <c r="D6" s="20" t="s">
        <v>58</v>
      </c>
      <c r="E6" s="21">
        <v>1</v>
      </c>
      <c r="F6" s="21">
        <v>0</v>
      </c>
      <c r="G6" s="21">
        <v>0</v>
      </c>
      <c r="H6" s="21">
        <v>0</v>
      </c>
      <c r="I6" s="22"/>
    </row>
    <row r="7" spans="1:9" ht="63" customHeight="1" x14ac:dyDescent="0.4">
      <c r="A7" s="19">
        <f>ROW()-6</f>
        <v>1</v>
      </c>
      <c r="B7" s="20" t="s">
        <v>59</v>
      </c>
      <c r="C7" s="20" t="s">
        <v>42</v>
      </c>
      <c r="D7" s="20" t="s">
        <v>60</v>
      </c>
      <c r="E7" s="21">
        <v>0.75</v>
      </c>
      <c r="F7" s="21">
        <v>0.25</v>
      </c>
      <c r="G7" s="21">
        <v>0</v>
      </c>
      <c r="H7" s="21">
        <v>0</v>
      </c>
      <c r="I7" s="23" t="s">
        <v>61</v>
      </c>
    </row>
    <row r="8" spans="1:9" ht="63" customHeight="1" x14ac:dyDescent="0.4">
      <c r="A8" s="19">
        <f t="shared" ref="A8:A9" si="0">ROW()-6</f>
        <v>2</v>
      </c>
      <c r="B8" s="20" t="s">
        <v>62</v>
      </c>
      <c r="C8" s="20" t="s">
        <v>44</v>
      </c>
      <c r="D8" s="20" t="s">
        <v>63</v>
      </c>
      <c r="E8" s="21">
        <v>0.25</v>
      </c>
      <c r="F8" s="21">
        <v>0.5</v>
      </c>
      <c r="G8" s="21">
        <v>0.25</v>
      </c>
      <c r="H8" s="21">
        <v>0</v>
      </c>
      <c r="I8" s="23" t="s">
        <v>64</v>
      </c>
    </row>
    <row r="9" spans="1:9" ht="63" customHeight="1" x14ac:dyDescent="0.4">
      <c r="A9" s="19">
        <f t="shared" si="0"/>
        <v>3</v>
      </c>
      <c r="B9" s="20" t="s">
        <v>65</v>
      </c>
      <c r="C9" s="20" t="s">
        <v>46</v>
      </c>
      <c r="D9" s="20" t="s">
        <v>63</v>
      </c>
      <c r="E9" s="21">
        <v>0.25</v>
      </c>
      <c r="F9" s="21">
        <v>0.5</v>
      </c>
      <c r="G9" s="21">
        <v>0.25</v>
      </c>
      <c r="H9" s="21">
        <v>0</v>
      </c>
      <c r="I9" s="23" t="s">
        <v>66</v>
      </c>
    </row>
    <row r="10" spans="1:9" ht="63" customHeight="1" x14ac:dyDescent="0.4">
      <c r="A10" s="19">
        <f>ROW()-6</f>
        <v>4</v>
      </c>
      <c r="B10" s="20" t="s">
        <v>67</v>
      </c>
      <c r="C10" s="20" t="s">
        <v>44</v>
      </c>
      <c r="D10" s="20" t="s">
        <v>63</v>
      </c>
      <c r="E10" s="21">
        <v>0.5</v>
      </c>
      <c r="F10" s="21">
        <v>0.5</v>
      </c>
      <c r="G10" s="21">
        <v>0</v>
      </c>
      <c r="H10" s="21">
        <v>0</v>
      </c>
      <c r="I10" s="23" t="s">
        <v>68</v>
      </c>
    </row>
  </sheetData>
  <sheetProtection algorithmName="SHA-512" hashValue="OI4eec9JcEIwoEBeWYw1d767UH7GUjwrz6nBV+pw5h9BmmtIC8i/7bzGhvHFxWRMB0dy4dhF7DxW1vLew1a1Mg==" saltValue="aNMwiZgPKcv058UbWxaEyg==" spinCount="100000" sheet="1" objects="1" scenarios="1" formatCells="0" formatColumns="0" formatRows="0" sort="0" autoFilter="0"/>
  <mergeCells count="7">
    <mergeCell ref="A3:I3"/>
    <mergeCell ref="A4:A5"/>
    <mergeCell ref="B4:B5"/>
    <mergeCell ref="C4:C5"/>
    <mergeCell ref="D4:D5"/>
    <mergeCell ref="E4:H4"/>
    <mergeCell ref="I4: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1]!InsertMultipleRows">
                <anchor moveWithCells="1" sizeWithCells="1">
                  <from>
                    <xdr:col>3</xdr:col>
                    <xdr:colOff>68580</xdr:colOff>
                    <xdr:row>1</xdr:row>
                    <xdr:rowOff>30480</xdr:rowOff>
                  </from>
                  <to>
                    <xdr:col>3</xdr:col>
                    <xdr:colOff>822960</xdr:colOff>
                    <xdr:row>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38EEE-9DD9-4507-95B8-6BA57222FC88}">
  <dimension ref="A1:I28"/>
  <sheetViews>
    <sheetView topLeftCell="A16" workbookViewId="0">
      <selection activeCell="A7" sqref="A7:XFD28"/>
    </sheetView>
  </sheetViews>
  <sheetFormatPr defaultRowHeight="14.4" x14ac:dyDescent="0.3"/>
  <cols>
    <col min="2" max="2" width="18.6640625" customWidth="1"/>
    <col min="3" max="3" width="31.88671875" customWidth="1"/>
    <col min="4" max="4" width="16.77734375" customWidth="1"/>
    <col min="5" max="5" width="13.6640625" customWidth="1"/>
    <col min="6" max="6" width="15.44140625" customWidth="1"/>
    <col min="7" max="7" width="16.5546875" customWidth="1"/>
    <col min="8" max="8" width="13.77734375" customWidth="1"/>
    <col min="9" max="9" width="56.77734375" customWidth="1"/>
  </cols>
  <sheetData>
    <row r="1" spans="1:9" ht="16.2" thickBot="1" x14ac:dyDescent="0.4">
      <c r="A1" s="8"/>
      <c r="B1" s="5"/>
      <c r="C1" s="5"/>
      <c r="D1" s="5"/>
      <c r="E1" s="5"/>
      <c r="F1" s="5"/>
      <c r="G1" s="5"/>
      <c r="H1" s="5"/>
      <c r="I1" s="5"/>
    </row>
    <row r="2" spans="1:9" ht="29.4" thickBot="1" x14ac:dyDescent="0.4">
      <c r="A2" s="8"/>
      <c r="B2" s="5"/>
      <c r="C2" s="5"/>
      <c r="D2" s="9"/>
      <c r="E2" s="10">
        <v>1</v>
      </c>
      <c r="F2" s="5"/>
      <c r="G2" s="5"/>
      <c r="H2" s="5"/>
      <c r="I2" s="5"/>
    </row>
    <row r="3" spans="1:9" ht="33.6" thickBot="1" x14ac:dyDescent="0.35">
      <c r="A3" s="141" t="s">
        <v>69</v>
      </c>
      <c r="B3" s="142"/>
      <c r="C3" s="142"/>
      <c r="D3" s="142"/>
      <c r="E3" s="142"/>
      <c r="F3" s="142"/>
      <c r="G3" s="142"/>
      <c r="H3" s="142"/>
      <c r="I3" s="143"/>
    </row>
    <row r="4" spans="1:9" ht="21" x14ac:dyDescent="0.5">
      <c r="A4" s="145" t="s">
        <v>39</v>
      </c>
      <c r="B4" s="147" t="s">
        <v>70</v>
      </c>
      <c r="C4" s="147" t="s">
        <v>71</v>
      </c>
      <c r="D4" s="147" t="s">
        <v>51</v>
      </c>
      <c r="E4" s="149" t="s">
        <v>52</v>
      </c>
      <c r="F4" s="150"/>
      <c r="G4" s="150"/>
      <c r="H4" s="151"/>
      <c r="I4" s="152" t="s">
        <v>53</v>
      </c>
    </row>
    <row r="5" spans="1:9" ht="63" x14ac:dyDescent="0.5">
      <c r="A5" s="146"/>
      <c r="B5" s="148"/>
      <c r="C5" s="148"/>
      <c r="D5" s="148"/>
      <c r="E5" s="18" t="s">
        <v>54</v>
      </c>
      <c r="F5" s="18" t="s">
        <v>55</v>
      </c>
      <c r="G5" s="18" t="s">
        <v>56</v>
      </c>
      <c r="H5" s="18" t="s">
        <v>57</v>
      </c>
      <c r="I5" s="153"/>
    </row>
    <row r="6" spans="1:9" ht="17.399999999999999" x14ac:dyDescent="0.4">
      <c r="A6" s="19">
        <f>ROW()-6</f>
        <v>0</v>
      </c>
      <c r="B6" s="20"/>
      <c r="C6" s="20"/>
      <c r="D6" s="20" t="s">
        <v>58</v>
      </c>
      <c r="E6" s="21">
        <v>1</v>
      </c>
      <c r="F6" s="21">
        <v>0</v>
      </c>
      <c r="G6" s="21">
        <v>0</v>
      </c>
      <c r="H6" s="21">
        <v>0</v>
      </c>
      <c r="I6" s="22"/>
    </row>
    <row r="7" spans="1:9" ht="50.4" customHeight="1" x14ac:dyDescent="0.4">
      <c r="A7" s="19">
        <f>ROW()-6</f>
        <v>1</v>
      </c>
      <c r="B7" s="20" t="s">
        <v>72</v>
      </c>
      <c r="C7" s="20" t="s">
        <v>73</v>
      </c>
      <c r="D7" s="20" t="s">
        <v>74</v>
      </c>
      <c r="E7" s="21">
        <v>0.5</v>
      </c>
      <c r="F7" s="21">
        <v>0.5</v>
      </c>
      <c r="G7" s="21">
        <v>0</v>
      </c>
      <c r="H7" s="21">
        <v>0</v>
      </c>
      <c r="I7" s="23" t="s">
        <v>75</v>
      </c>
    </row>
    <row r="8" spans="1:9" ht="50.4" customHeight="1" x14ac:dyDescent="0.4">
      <c r="A8" s="19">
        <f t="shared" ref="A8:A28" si="0">ROW()-6</f>
        <v>2</v>
      </c>
      <c r="B8" s="20" t="s">
        <v>76</v>
      </c>
      <c r="C8" s="20" t="s">
        <v>77</v>
      </c>
      <c r="D8" s="20" t="s">
        <v>63</v>
      </c>
      <c r="E8" s="21">
        <v>0.25</v>
      </c>
      <c r="F8" s="21">
        <v>0.5</v>
      </c>
      <c r="G8" s="21">
        <v>0.25</v>
      </c>
      <c r="H8" s="21">
        <v>0</v>
      </c>
      <c r="I8" s="23" t="s">
        <v>78</v>
      </c>
    </row>
    <row r="9" spans="1:9" ht="50.4" customHeight="1" x14ac:dyDescent="0.4">
      <c r="A9" s="19">
        <f t="shared" si="0"/>
        <v>3</v>
      </c>
      <c r="B9" s="20" t="s">
        <v>79</v>
      </c>
      <c r="C9" s="20" t="s">
        <v>80</v>
      </c>
      <c r="D9" s="20" t="s">
        <v>63</v>
      </c>
      <c r="E9" s="21">
        <v>0.25</v>
      </c>
      <c r="F9" s="21">
        <v>0.5</v>
      </c>
      <c r="G9" s="21">
        <v>0.25</v>
      </c>
      <c r="H9" s="21">
        <v>0</v>
      </c>
      <c r="I9" s="23" t="s">
        <v>81</v>
      </c>
    </row>
    <row r="10" spans="1:9" ht="50.4" customHeight="1" x14ac:dyDescent="0.4">
      <c r="A10" s="19">
        <f t="shared" si="0"/>
        <v>4</v>
      </c>
      <c r="B10" s="20" t="s">
        <v>82</v>
      </c>
      <c r="C10" s="20" t="s">
        <v>62</v>
      </c>
      <c r="D10" s="20" t="s">
        <v>60</v>
      </c>
      <c r="E10" s="21">
        <v>0.25</v>
      </c>
      <c r="F10" s="21">
        <v>0.5</v>
      </c>
      <c r="G10" s="21">
        <v>0.25</v>
      </c>
      <c r="H10" s="21">
        <v>0</v>
      </c>
      <c r="I10" s="23" t="s">
        <v>83</v>
      </c>
    </row>
    <row r="11" spans="1:9" ht="50.4" customHeight="1" x14ac:dyDescent="0.4">
      <c r="A11" s="19">
        <f t="shared" si="0"/>
        <v>5</v>
      </c>
      <c r="B11" s="20" t="s">
        <v>84</v>
      </c>
      <c r="C11" s="20" t="s">
        <v>80</v>
      </c>
      <c r="D11" s="20" t="s">
        <v>85</v>
      </c>
      <c r="E11" s="21">
        <v>0.25</v>
      </c>
      <c r="F11" s="21">
        <v>0.5</v>
      </c>
      <c r="G11" s="21">
        <v>0.25</v>
      </c>
      <c r="H11" s="21">
        <v>0</v>
      </c>
      <c r="I11" s="23" t="s">
        <v>86</v>
      </c>
    </row>
    <row r="12" spans="1:9" ht="50.4" customHeight="1" x14ac:dyDescent="0.4">
      <c r="A12" s="19">
        <f t="shared" si="0"/>
        <v>6</v>
      </c>
      <c r="B12" s="20" t="s">
        <v>87</v>
      </c>
      <c r="C12" s="20" t="s">
        <v>80</v>
      </c>
      <c r="D12" s="20" t="s">
        <v>60</v>
      </c>
      <c r="E12" s="21">
        <v>0.25</v>
      </c>
      <c r="F12" s="21">
        <v>0.5</v>
      </c>
      <c r="G12" s="21">
        <v>0.25</v>
      </c>
      <c r="H12" s="21">
        <v>0</v>
      </c>
      <c r="I12" s="23" t="s">
        <v>88</v>
      </c>
    </row>
    <row r="13" spans="1:9" ht="50.4" customHeight="1" x14ac:dyDescent="0.4">
      <c r="A13" s="19">
        <f t="shared" si="0"/>
        <v>7</v>
      </c>
      <c r="B13" s="20" t="s">
        <v>89</v>
      </c>
      <c r="C13" s="20" t="s">
        <v>62</v>
      </c>
      <c r="D13" s="20" t="s">
        <v>60</v>
      </c>
      <c r="E13" s="21">
        <v>0.25</v>
      </c>
      <c r="F13" s="21">
        <v>0.5</v>
      </c>
      <c r="G13" s="21">
        <v>0.25</v>
      </c>
      <c r="H13" s="21">
        <v>0</v>
      </c>
      <c r="I13" s="23" t="s">
        <v>90</v>
      </c>
    </row>
    <row r="14" spans="1:9" ht="50.4" customHeight="1" x14ac:dyDescent="0.4">
      <c r="A14" s="19">
        <f t="shared" si="0"/>
        <v>8</v>
      </c>
      <c r="B14" s="20" t="s">
        <v>91</v>
      </c>
      <c r="C14" s="20" t="s">
        <v>62</v>
      </c>
      <c r="D14" s="20" t="s">
        <v>60</v>
      </c>
      <c r="E14" s="21">
        <v>0.25</v>
      </c>
      <c r="F14" s="21">
        <v>0.5</v>
      </c>
      <c r="G14" s="21">
        <v>0.5</v>
      </c>
      <c r="H14" s="21">
        <v>0</v>
      </c>
      <c r="I14" s="23" t="s">
        <v>92</v>
      </c>
    </row>
    <row r="15" spans="1:9" ht="50.4" customHeight="1" x14ac:dyDescent="0.4">
      <c r="A15" s="19">
        <f t="shared" si="0"/>
        <v>9</v>
      </c>
      <c r="B15" s="20" t="s">
        <v>93</v>
      </c>
      <c r="C15" s="20" t="s">
        <v>62</v>
      </c>
      <c r="D15" s="20" t="s">
        <v>60</v>
      </c>
      <c r="E15" s="21">
        <v>0.25</v>
      </c>
      <c r="F15" s="21">
        <v>0.5</v>
      </c>
      <c r="G15" s="21">
        <v>0.5</v>
      </c>
      <c r="H15" s="21">
        <v>0</v>
      </c>
      <c r="I15" s="23" t="s">
        <v>94</v>
      </c>
    </row>
    <row r="16" spans="1:9" ht="50.4" customHeight="1" x14ac:dyDescent="0.4">
      <c r="A16" s="19">
        <f t="shared" si="0"/>
        <v>10</v>
      </c>
      <c r="B16" s="20" t="s">
        <v>95</v>
      </c>
      <c r="C16" s="20" t="s">
        <v>62</v>
      </c>
      <c r="D16" s="20" t="s">
        <v>60</v>
      </c>
      <c r="E16" s="21">
        <v>0.25</v>
      </c>
      <c r="F16" s="21">
        <v>0.5</v>
      </c>
      <c r="G16" s="21">
        <v>0.5</v>
      </c>
      <c r="H16" s="21">
        <v>0</v>
      </c>
      <c r="I16" s="23" t="s">
        <v>96</v>
      </c>
    </row>
    <row r="17" spans="1:9" ht="50.4" customHeight="1" x14ac:dyDescent="0.4">
      <c r="A17" s="19">
        <f t="shared" si="0"/>
        <v>11</v>
      </c>
      <c r="B17" s="20" t="s">
        <v>97</v>
      </c>
      <c r="C17" s="20" t="s">
        <v>62</v>
      </c>
      <c r="D17" s="20" t="s">
        <v>60</v>
      </c>
      <c r="E17" s="21">
        <v>0.25</v>
      </c>
      <c r="F17" s="21">
        <v>0.5</v>
      </c>
      <c r="G17" s="21">
        <v>0.5</v>
      </c>
      <c r="H17" s="21">
        <v>0</v>
      </c>
      <c r="I17" s="23" t="s">
        <v>98</v>
      </c>
    </row>
    <row r="18" spans="1:9" ht="50.4" customHeight="1" x14ac:dyDescent="0.4">
      <c r="A18" s="19">
        <f t="shared" si="0"/>
        <v>12</v>
      </c>
      <c r="B18" s="20" t="s">
        <v>99</v>
      </c>
      <c r="C18" s="20" t="s">
        <v>62</v>
      </c>
      <c r="D18" s="20" t="s">
        <v>63</v>
      </c>
      <c r="E18" s="21">
        <v>0.25</v>
      </c>
      <c r="F18" s="21">
        <v>0.5</v>
      </c>
      <c r="G18" s="21">
        <v>0.5</v>
      </c>
      <c r="H18" s="21">
        <v>0</v>
      </c>
      <c r="I18" s="23" t="s">
        <v>100</v>
      </c>
    </row>
    <row r="19" spans="1:9" ht="50.4" customHeight="1" x14ac:dyDescent="0.4">
      <c r="A19" s="19">
        <f t="shared" si="0"/>
        <v>13</v>
      </c>
      <c r="B19" s="20" t="s">
        <v>101</v>
      </c>
      <c r="C19" s="20" t="s">
        <v>62</v>
      </c>
      <c r="D19" s="20" t="s">
        <v>74</v>
      </c>
      <c r="E19" s="21">
        <v>0.25</v>
      </c>
      <c r="F19" s="21">
        <v>0.5</v>
      </c>
      <c r="G19" s="21">
        <v>0.5</v>
      </c>
      <c r="H19" s="21">
        <v>0</v>
      </c>
      <c r="I19" s="23" t="s">
        <v>102</v>
      </c>
    </row>
    <row r="20" spans="1:9" ht="50.4" customHeight="1" x14ac:dyDescent="0.4">
      <c r="A20" s="19">
        <f t="shared" si="0"/>
        <v>14</v>
      </c>
      <c r="B20" s="20" t="s">
        <v>103</v>
      </c>
      <c r="C20" s="20" t="s">
        <v>62</v>
      </c>
      <c r="D20" s="20" t="s">
        <v>74</v>
      </c>
      <c r="E20" s="21">
        <v>0.25</v>
      </c>
      <c r="F20" s="21">
        <v>0.5</v>
      </c>
      <c r="G20" s="21">
        <v>0.5</v>
      </c>
      <c r="H20" s="21">
        <v>0</v>
      </c>
      <c r="I20" s="23" t="s">
        <v>104</v>
      </c>
    </row>
    <row r="21" spans="1:9" ht="50.4" customHeight="1" x14ac:dyDescent="0.4">
      <c r="A21" s="19">
        <f t="shared" si="0"/>
        <v>15</v>
      </c>
      <c r="B21" s="20" t="s">
        <v>105</v>
      </c>
      <c r="C21" s="20" t="s">
        <v>67</v>
      </c>
      <c r="D21" s="20" t="s">
        <v>74</v>
      </c>
      <c r="E21" s="21">
        <v>0.5</v>
      </c>
      <c r="F21" s="21">
        <v>0.5</v>
      </c>
      <c r="G21" s="21">
        <v>0</v>
      </c>
      <c r="H21" s="21">
        <v>0</v>
      </c>
      <c r="I21" s="23" t="s">
        <v>106</v>
      </c>
    </row>
    <row r="22" spans="1:9" ht="50.4" customHeight="1" x14ac:dyDescent="0.4">
      <c r="A22" s="19">
        <f t="shared" si="0"/>
        <v>16</v>
      </c>
      <c r="B22" s="20" t="s">
        <v>107</v>
      </c>
      <c r="C22" s="20" t="s">
        <v>67</v>
      </c>
      <c r="D22" s="20" t="s">
        <v>60</v>
      </c>
      <c r="E22" s="21">
        <v>0.5</v>
      </c>
      <c r="F22" s="21">
        <v>0.5</v>
      </c>
      <c r="G22" s="21">
        <v>0</v>
      </c>
      <c r="H22" s="21">
        <v>0</v>
      </c>
      <c r="I22" s="23" t="s">
        <v>108</v>
      </c>
    </row>
    <row r="23" spans="1:9" ht="50.4" customHeight="1" x14ac:dyDescent="0.4">
      <c r="A23" s="19">
        <f t="shared" si="0"/>
        <v>17</v>
      </c>
      <c r="B23" s="20" t="s">
        <v>109</v>
      </c>
      <c r="C23" s="20" t="s">
        <v>67</v>
      </c>
      <c r="D23" s="20" t="s">
        <v>74</v>
      </c>
      <c r="E23" s="21">
        <v>0.5</v>
      </c>
      <c r="F23" s="21">
        <v>0.5</v>
      </c>
      <c r="G23" s="21">
        <v>0</v>
      </c>
      <c r="H23" s="21">
        <v>0</v>
      </c>
      <c r="I23" s="23" t="s">
        <v>110</v>
      </c>
    </row>
    <row r="24" spans="1:9" ht="50.4" customHeight="1" x14ac:dyDescent="0.4">
      <c r="A24" s="19">
        <f t="shared" si="0"/>
        <v>18</v>
      </c>
      <c r="B24" s="20" t="s">
        <v>111</v>
      </c>
      <c r="C24" s="20" t="s">
        <v>67</v>
      </c>
      <c r="D24" s="20" t="s">
        <v>74</v>
      </c>
      <c r="E24" s="21">
        <v>0.5</v>
      </c>
      <c r="F24" s="21">
        <v>0.5</v>
      </c>
      <c r="G24" s="21">
        <v>0</v>
      </c>
      <c r="H24" s="21">
        <v>0</v>
      </c>
      <c r="I24" s="23" t="s">
        <v>112</v>
      </c>
    </row>
    <row r="25" spans="1:9" ht="50.4" customHeight="1" x14ac:dyDescent="0.4">
      <c r="A25" s="19">
        <f t="shared" si="0"/>
        <v>19</v>
      </c>
      <c r="B25" s="20" t="s">
        <v>42</v>
      </c>
      <c r="C25" s="20" t="s">
        <v>42</v>
      </c>
      <c r="D25" s="20" t="s">
        <v>60</v>
      </c>
      <c r="E25" s="21">
        <v>0.75</v>
      </c>
      <c r="F25" s="21">
        <v>0.25</v>
      </c>
      <c r="G25" s="21">
        <v>0</v>
      </c>
      <c r="H25" s="21">
        <v>0</v>
      </c>
      <c r="I25" s="23" t="s">
        <v>113</v>
      </c>
    </row>
    <row r="26" spans="1:9" ht="50.4" customHeight="1" x14ac:dyDescent="0.4">
      <c r="A26" s="19">
        <f t="shared" si="0"/>
        <v>20</v>
      </c>
      <c r="B26" s="20" t="s">
        <v>46</v>
      </c>
      <c r="C26" s="20" t="s">
        <v>46</v>
      </c>
      <c r="D26" s="20" t="s">
        <v>63</v>
      </c>
      <c r="E26" s="21">
        <v>0.25</v>
      </c>
      <c r="F26" s="21">
        <v>0.5</v>
      </c>
      <c r="G26" s="21">
        <v>0.5</v>
      </c>
      <c r="H26" s="21">
        <v>0</v>
      </c>
      <c r="I26" s="23" t="s">
        <v>114</v>
      </c>
    </row>
    <row r="27" spans="1:9" ht="50.4" customHeight="1" x14ac:dyDescent="0.4">
      <c r="A27" s="19">
        <f t="shared" si="0"/>
        <v>21</v>
      </c>
      <c r="B27" s="20" t="s">
        <v>115</v>
      </c>
      <c r="C27" s="20" t="s">
        <v>44</v>
      </c>
      <c r="D27" s="20" t="s">
        <v>60</v>
      </c>
      <c r="E27" s="21">
        <v>0.25</v>
      </c>
      <c r="F27" s="21">
        <v>0.5</v>
      </c>
      <c r="G27" s="21">
        <v>0.5</v>
      </c>
      <c r="H27" s="21">
        <v>0</v>
      </c>
      <c r="I27" s="23" t="s">
        <v>116</v>
      </c>
    </row>
    <row r="28" spans="1:9" ht="50.4" customHeight="1" x14ac:dyDescent="0.4">
      <c r="A28" s="19">
        <f t="shared" si="0"/>
        <v>22</v>
      </c>
      <c r="B28" s="20" t="s">
        <v>117</v>
      </c>
      <c r="C28" s="20" t="s">
        <v>44</v>
      </c>
      <c r="D28" s="20" t="s">
        <v>74</v>
      </c>
      <c r="E28" s="21">
        <v>0.25</v>
      </c>
      <c r="F28" s="21">
        <v>0.5</v>
      </c>
      <c r="G28" s="21">
        <v>0.5</v>
      </c>
      <c r="H28" s="21">
        <v>0</v>
      </c>
      <c r="I28" s="23" t="s">
        <v>118</v>
      </c>
    </row>
  </sheetData>
  <sheetProtection algorithmName="SHA-512" hashValue="OESYUOp4jhknUZnhVJq7HtAjXaKXbbc68uwU4vQ/E7EzKdo4vsl5TINd6lnrYJRx3Aub1XcfTrJ2TGlgNXNFKA==" saltValue="6RDsA5FXGpNgGmMMNkrUAw==" spinCount="100000" sheet="1" objects="1" scenarios="1" formatCells="0" formatColumns="0" formatRows="0" sort="0" autoFilter="0"/>
  <mergeCells count="7">
    <mergeCell ref="A3:I3"/>
    <mergeCell ref="A4:A5"/>
    <mergeCell ref="B4:B5"/>
    <mergeCell ref="C4:C5"/>
    <mergeCell ref="D4:D5"/>
    <mergeCell ref="E4:H4"/>
    <mergeCell ref="I4: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1]!InsertMultipleRows">
                <anchor moveWithCells="1" sizeWithCells="1">
                  <from>
                    <xdr:col>3</xdr:col>
                    <xdr:colOff>68580</xdr:colOff>
                    <xdr:row>1</xdr:row>
                    <xdr:rowOff>30480</xdr:rowOff>
                  </from>
                  <to>
                    <xdr:col>3</xdr:col>
                    <xdr:colOff>822960</xdr:colOff>
                    <xdr:row>1</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8CD92-1FBD-4934-BD6A-8E48E9B6608B}">
  <dimension ref="A1:G16"/>
  <sheetViews>
    <sheetView workbookViewId="0">
      <selection activeCell="G6" sqref="G6:G16"/>
    </sheetView>
  </sheetViews>
  <sheetFormatPr defaultRowHeight="14.4" x14ac:dyDescent="0.3"/>
  <cols>
    <col min="1" max="1" width="15" customWidth="1"/>
    <col min="2" max="2" width="17.88671875" customWidth="1"/>
    <col min="3" max="3" width="15.44140625" customWidth="1"/>
    <col min="4" max="4" width="20.33203125" customWidth="1"/>
    <col min="5" max="5" width="26.21875" customWidth="1"/>
    <col min="6" max="6" width="22" customWidth="1"/>
    <col min="7" max="7" width="56" customWidth="1"/>
  </cols>
  <sheetData>
    <row r="1" spans="1:7" ht="16.2" thickBot="1" x14ac:dyDescent="0.4">
      <c r="A1" s="8"/>
      <c r="B1" s="5"/>
      <c r="C1" s="5"/>
      <c r="D1" s="5"/>
      <c r="E1" s="5"/>
      <c r="F1" s="5"/>
      <c r="G1" s="5"/>
    </row>
    <row r="2" spans="1:7" ht="28.8" x14ac:dyDescent="0.35">
      <c r="A2" s="8"/>
      <c r="B2" s="5"/>
      <c r="C2" s="5"/>
      <c r="D2" s="5"/>
      <c r="E2" s="9"/>
      <c r="F2" s="10">
        <v>-1</v>
      </c>
      <c r="G2" s="5"/>
    </row>
    <row r="3" spans="1:7" ht="33" x14ac:dyDescent="0.3">
      <c r="A3" s="154" t="s">
        <v>119</v>
      </c>
      <c r="B3" s="155"/>
      <c r="C3" s="155"/>
      <c r="D3" s="155"/>
      <c r="E3" s="155"/>
      <c r="F3" s="155"/>
      <c r="G3" s="156"/>
    </row>
    <row r="4" spans="1:7" ht="147" x14ac:dyDescent="0.5">
      <c r="A4" s="24" t="s">
        <v>39</v>
      </c>
      <c r="B4" s="25" t="s">
        <v>120</v>
      </c>
      <c r="C4" s="25" t="s">
        <v>121</v>
      </c>
      <c r="D4" s="25" t="s">
        <v>122</v>
      </c>
      <c r="E4" s="25" t="s">
        <v>123</v>
      </c>
      <c r="F4" s="25" t="s">
        <v>124</v>
      </c>
      <c r="G4" s="26" t="s">
        <v>53</v>
      </c>
    </row>
    <row r="5" spans="1:7" ht="22.8" customHeight="1" x14ac:dyDescent="0.4">
      <c r="A5" s="14">
        <f>ROW()-5</f>
        <v>0</v>
      </c>
      <c r="B5" s="20"/>
      <c r="C5" s="20" t="s">
        <v>58</v>
      </c>
      <c r="D5" s="20" t="s">
        <v>58</v>
      </c>
      <c r="E5" s="20" t="s">
        <v>58</v>
      </c>
      <c r="F5" s="20" t="s">
        <v>58</v>
      </c>
      <c r="G5" s="20"/>
    </row>
    <row r="6" spans="1:7" ht="22.8" customHeight="1" x14ac:dyDescent="0.4">
      <c r="A6" s="14">
        <f>ROW()-5</f>
        <v>1</v>
      </c>
      <c r="B6" s="20" t="s">
        <v>125</v>
      </c>
      <c r="C6" s="20" t="s">
        <v>126</v>
      </c>
      <c r="D6" s="20" t="s">
        <v>127</v>
      </c>
      <c r="E6" s="20" t="s">
        <v>63</v>
      </c>
      <c r="F6" s="20" t="s">
        <v>128</v>
      </c>
      <c r="G6" s="27" t="s">
        <v>129</v>
      </c>
    </row>
    <row r="7" spans="1:7" ht="22.8" customHeight="1" x14ac:dyDescent="0.4">
      <c r="A7" s="14">
        <f t="shared" ref="A7:A16" si="0">ROW()-5</f>
        <v>2</v>
      </c>
      <c r="B7" s="20" t="s">
        <v>130</v>
      </c>
      <c r="C7" s="20" t="s">
        <v>126</v>
      </c>
      <c r="D7" s="20" t="s">
        <v>131</v>
      </c>
      <c r="E7" s="20" t="s">
        <v>85</v>
      </c>
      <c r="F7" s="20" t="s">
        <v>128</v>
      </c>
      <c r="G7" s="27" t="s">
        <v>132</v>
      </c>
    </row>
    <row r="8" spans="1:7" ht="22.8" customHeight="1" x14ac:dyDescent="0.4">
      <c r="A8" s="14">
        <f t="shared" si="0"/>
        <v>3</v>
      </c>
      <c r="B8" s="20" t="s">
        <v>133</v>
      </c>
      <c r="C8" s="20" t="s">
        <v>126</v>
      </c>
      <c r="D8" s="20" t="s">
        <v>131</v>
      </c>
      <c r="E8" s="20" t="s">
        <v>85</v>
      </c>
      <c r="F8" s="20" t="s">
        <v>128</v>
      </c>
      <c r="G8" s="27" t="s">
        <v>134</v>
      </c>
    </row>
    <row r="9" spans="1:7" ht="22.8" customHeight="1" x14ac:dyDescent="0.4">
      <c r="A9" s="14">
        <f t="shared" si="0"/>
        <v>4</v>
      </c>
      <c r="B9" s="20" t="s">
        <v>135</v>
      </c>
      <c r="C9" s="20" t="s">
        <v>126</v>
      </c>
      <c r="D9" s="20" t="s">
        <v>131</v>
      </c>
      <c r="E9" s="20" t="s">
        <v>63</v>
      </c>
      <c r="F9" s="20" t="s">
        <v>128</v>
      </c>
      <c r="G9" s="27" t="s">
        <v>136</v>
      </c>
    </row>
    <row r="10" spans="1:7" ht="22.8" customHeight="1" x14ac:dyDescent="0.4">
      <c r="A10" s="14">
        <f t="shared" si="0"/>
        <v>5</v>
      </c>
      <c r="B10" s="20" t="s">
        <v>137</v>
      </c>
      <c r="C10" s="20" t="s">
        <v>126</v>
      </c>
      <c r="D10" s="20" t="s">
        <v>127</v>
      </c>
      <c r="E10" s="20" t="s">
        <v>60</v>
      </c>
      <c r="F10" s="20" t="s">
        <v>128</v>
      </c>
      <c r="G10" s="27" t="s">
        <v>138</v>
      </c>
    </row>
    <row r="11" spans="1:7" ht="22.8" customHeight="1" x14ac:dyDescent="0.4">
      <c r="A11" s="14">
        <f t="shared" si="0"/>
        <v>6</v>
      </c>
      <c r="B11" s="20" t="s">
        <v>139</v>
      </c>
      <c r="C11" s="20" t="s">
        <v>126</v>
      </c>
      <c r="D11" s="20" t="s">
        <v>127</v>
      </c>
      <c r="E11" s="20" t="s">
        <v>60</v>
      </c>
      <c r="F11" s="20" t="s">
        <v>128</v>
      </c>
      <c r="G11" s="27" t="s">
        <v>140</v>
      </c>
    </row>
    <row r="12" spans="1:7" ht="22.8" customHeight="1" x14ac:dyDescent="0.4">
      <c r="A12" s="14">
        <f t="shared" si="0"/>
        <v>7</v>
      </c>
      <c r="B12" s="20"/>
      <c r="C12" s="20" t="s">
        <v>58</v>
      </c>
      <c r="D12" s="20" t="s">
        <v>58</v>
      </c>
      <c r="E12" s="20" t="s">
        <v>58</v>
      </c>
      <c r="F12" s="20" t="s">
        <v>58</v>
      </c>
      <c r="G12" s="27"/>
    </row>
    <row r="13" spans="1:7" ht="22.8" customHeight="1" x14ac:dyDescent="0.4">
      <c r="A13" s="14">
        <f t="shared" si="0"/>
        <v>8</v>
      </c>
      <c r="B13" s="20"/>
      <c r="C13" s="20" t="s">
        <v>58</v>
      </c>
      <c r="D13" s="20" t="s">
        <v>58</v>
      </c>
      <c r="E13" s="20" t="s">
        <v>58</v>
      </c>
      <c r="F13" s="20" t="s">
        <v>58</v>
      </c>
      <c r="G13" s="27"/>
    </row>
    <row r="14" spans="1:7" ht="22.8" customHeight="1" x14ac:dyDescent="0.4">
      <c r="A14" s="14">
        <f t="shared" si="0"/>
        <v>9</v>
      </c>
      <c r="B14" s="20"/>
      <c r="C14" s="20" t="s">
        <v>58</v>
      </c>
      <c r="D14" s="20" t="s">
        <v>58</v>
      </c>
      <c r="E14" s="20" t="s">
        <v>58</v>
      </c>
      <c r="F14" s="20" t="s">
        <v>58</v>
      </c>
      <c r="G14" s="27"/>
    </row>
    <row r="15" spans="1:7" ht="22.8" customHeight="1" x14ac:dyDescent="0.4">
      <c r="A15" s="14">
        <f t="shared" si="0"/>
        <v>10</v>
      </c>
      <c r="B15" s="20"/>
      <c r="C15" s="20"/>
      <c r="D15" s="20"/>
      <c r="E15" s="20"/>
      <c r="F15" s="20"/>
      <c r="G15" s="27"/>
    </row>
    <row r="16" spans="1:7" ht="22.8" customHeight="1" x14ac:dyDescent="0.4">
      <c r="A16" s="14">
        <f t="shared" si="0"/>
        <v>11</v>
      </c>
      <c r="B16" s="20"/>
      <c r="C16" s="20"/>
      <c r="D16" s="20"/>
      <c r="E16" s="20"/>
      <c r="F16" s="20"/>
      <c r="G16" s="27"/>
    </row>
  </sheetData>
  <mergeCells count="1">
    <mergeCell ref="A3:G3"/>
  </mergeCells>
  <dataValidations count="2">
    <dataValidation type="list" allowBlank="1" showInputMessage="1" showErrorMessage="1" sqref="D5:D16" xr:uid="{2E7245D6-4B22-4046-929E-339F8C852110}">
      <formula1>IF($C5="&lt;Select&gt;", INDIRECT("Select"),INDIRECT($C5))</formula1>
    </dataValidation>
    <dataValidation type="list" allowBlank="1" showInputMessage="1" showErrorMessage="1" sqref="F5:F16" xr:uid="{B864DBBC-47D2-4A4A-9E4B-846F54C3A1C4}">
      <formula1>"&lt;Select&gt;, Yes, No, Unknown"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1]!InsertMultipleRows">
                <anchor moveWithCells="1" sizeWithCells="1">
                  <from>
                    <xdr:col>4</xdr:col>
                    <xdr:colOff>144780</xdr:colOff>
                    <xdr:row>1</xdr:row>
                    <xdr:rowOff>22860</xdr:rowOff>
                  </from>
                  <to>
                    <xdr:col>4</xdr:col>
                    <xdr:colOff>1783080</xdr:colOff>
                    <xdr:row>1</xdr:row>
                    <xdr:rowOff>274320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DD9B-D41C-48AF-9360-DB9CC5078EC1}">
  <dimension ref="A1:D9"/>
  <sheetViews>
    <sheetView workbookViewId="0">
      <selection activeCell="D29" sqref="D29"/>
    </sheetView>
  </sheetViews>
  <sheetFormatPr defaultRowHeight="14.4" x14ac:dyDescent="0.3"/>
  <cols>
    <col min="1" max="1" width="14.77734375" customWidth="1"/>
    <col min="2" max="2" width="27.33203125" customWidth="1"/>
    <col min="3" max="3" width="22.6640625" customWidth="1"/>
    <col min="4" max="4" width="104.33203125" customWidth="1"/>
  </cols>
  <sheetData>
    <row r="1" spans="1:4" ht="16.2" thickBot="1" x14ac:dyDescent="0.4">
      <c r="A1" s="8"/>
      <c r="B1" s="5"/>
      <c r="C1" s="5"/>
      <c r="D1" s="5"/>
    </row>
    <row r="2" spans="1:4" ht="29.4" thickBot="1" x14ac:dyDescent="0.4">
      <c r="A2" s="8"/>
      <c r="B2" s="9"/>
      <c r="C2" s="10">
        <v>1</v>
      </c>
      <c r="D2" s="5"/>
    </row>
    <row r="3" spans="1:4" ht="33.6" thickBot="1" x14ac:dyDescent="0.35">
      <c r="A3" s="141" t="s">
        <v>141</v>
      </c>
      <c r="B3" s="142"/>
      <c r="C3" s="142"/>
      <c r="D3" s="143"/>
    </row>
    <row r="4" spans="1:4" ht="42" x14ac:dyDescent="0.5">
      <c r="A4" s="13" t="s">
        <v>39</v>
      </c>
      <c r="B4" s="17" t="s">
        <v>141</v>
      </c>
      <c r="C4" s="144" t="s">
        <v>53</v>
      </c>
      <c r="D4" s="144"/>
    </row>
    <row r="5" spans="1:4" ht="17.399999999999999" x14ac:dyDescent="0.4">
      <c r="A5" s="14">
        <f t="shared" ref="A5:A9" si="0">ROW()-5</f>
        <v>0</v>
      </c>
      <c r="B5" s="16"/>
      <c r="C5" s="140"/>
      <c r="D5" s="140"/>
    </row>
    <row r="6" spans="1:4" ht="49.8" customHeight="1" x14ac:dyDescent="0.4">
      <c r="A6" s="14">
        <f t="shared" si="0"/>
        <v>1</v>
      </c>
      <c r="B6" s="16" t="s">
        <v>142</v>
      </c>
      <c r="C6" s="140" t="s">
        <v>143</v>
      </c>
      <c r="D6" s="140"/>
    </row>
    <row r="7" spans="1:4" ht="49.8" customHeight="1" x14ac:dyDescent="0.4">
      <c r="A7" s="14">
        <f t="shared" si="0"/>
        <v>2</v>
      </c>
      <c r="B7" s="16" t="s">
        <v>144</v>
      </c>
      <c r="C7" s="140" t="s">
        <v>145</v>
      </c>
      <c r="D7" s="140"/>
    </row>
    <row r="8" spans="1:4" ht="49.8" customHeight="1" x14ac:dyDescent="0.4">
      <c r="A8" s="14">
        <f t="shared" si="0"/>
        <v>3</v>
      </c>
      <c r="B8" s="16" t="s">
        <v>146</v>
      </c>
      <c r="C8" s="140" t="s">
        <v>147</v>
      </c>
      <c r="D8" s="140"/>
    </row>
    <row r="9" spans="1:4" ht="49.8" customHeight="1" x14ac:dyDescent="0.4">
      <c r="A9" s="14">
        <f t="shared" si="0"/>
        <v>4</v>
      </c>
      <c r="B9" s="16" t="s">
        <v>148</v>
      </c>
      <c r="C9" s="140" t="s">
        <v>149</v>
      </c>
      <c r="D9" s="140"/>
    </row>
  </sheetData>
  <mergeCells count="7">
    <mergeCell ref="C8:D8"/>
    <mergeCell ref="C9:D9"/>
    <mergeCell ref="A3:D3"/>
    <mergeCell ref="C4:D4"/>
    <mergeCell ref="C5:D5"/>
    <mergeCell ref="C6:D6"/>
    <mergeCell ref="C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8" r:id="rId3" name="Button 6">
              <controlPr defaultSize="0" print="0" autoFill="0" autoPict="0" macro="[1]!InsertMultipleRows">
                <anchor moveWithCells="1" sizeWithCells="1">
                  <from>
                    <xdr:col>1</xdr:col>
                    <xdr:colOff>144780</xdr:colOff>
                    <xdr:row>1</xdr:row>
                    <xdr:rowOff>22860</xdr:rowOff>
                  </from>
                  <to>
                    <xdr:col>1</xdr:col>
                    <xdr:colOff>1783080</xdr:colOff>
                    <xdr:row>1</xdr:row>
                    <xdr:rowOff>274320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BA7D-64E3-4D57-A998-E51C8156704A}">
  <dimension ref="A1:E7"/>
  <sheetViews>
    <sheetView workbookViewId="0">
      <selection activeCell="E13" sqref="E13"/>
    </sheetView>
  </sheetViews>
  <sheetFormatPr defaultRowHeight="14.4" x14ac:dyDescent="0.3"/>
  <cols>
    <col min="1" max="1" width="25" customWidth="1"/>
    <col min="2" max="2" width="21.77734375" customWidth="1"/>
    <col min="3" max="3" width="24.21875" customWidth="1"/>
    <col min="4" max="4" width="29.33203125" customWidth="1"/>
    <col min="5" max="5" width="72.77734375" customWidth="1"/>
  </cols>
  <sheetData>
    <row r="1" spans="1:5" ht="16.2" thickBot="1" x14ac:dyDescent="0.4">
      <c r="A1" s="8"/>
      <c r="B1" s="5"/>
      <c r="C1" s="5"/>
      <c r="D1" s="5"/>
      <c r="E1" s="5"/>
    </row>
    <row r="2" spans="1:5" ht="29.4" thickBot="1" x14ac:dyDescent="0.4">
      <c r="A2" s="8"/>
      <c r="B2" s="28"/>
      <c r="C2" s="10">
        <v>2</v>
      </c>
      <c r="D2" s="29"/>
      <c r="E2" s="5"/>
    </row>
    <row r="3" spans="1:5" ht="33.6" thickBot="1" x14ac:dyDescent="0.35">
      <c r="A3" s="141" t="s">
        <v>150</v>
      </c>
      <c r="B3" s="142"/>
      <c r="C3" s="142"/>
      <c r="D3" s="142"/>
      <c r="E3" s="143"/>
    </row>
    <row r="4" spans="1:5" x14ac:dyDescent="0.3">
      <c r="A4" s="145" t="s">
        <v>39</v>
      </c>
      <c r="B4" s="147" t="s">
        <v>151</v>
      </c>
      <c r="C4" s="147" t="s">
        <v>51</v>
      </c>
      <c r="D4" s="147" t="s">
        <v>152</v>
      </c>
      <c r="E4" s="152" t="s">
        <v>53</v>
      </c>
    </row>
    <row r="5" spans="1:5" x14ac:dyDescent="0.3">
      <c r="A5" s="146"/>
      <c r="B5" s="148"/>
      <c r="C5" s="148"/>
      <c r="D5" s="148"/>
      <c r="E5" s="153"/>
    </row>
    <row r="6" spans="1:5" ht="17.399999999999999" x14ac:dyDescent="0.4">
      <c r="A6" s="19">
        <f>ROW()-6</f>
        <v>0</v>
      </c>
      <c r="B6" s="20"/>
      <c r="C6" s="20" t="s">
        <v>58</v>
      </c>
      <c r="D6" s="30" t="s">
        <v>58</v>
      </c>
      <c r="E6" s="22"/>
    </row>
    <row r="7" spans="1:5" ht="34.799999999999997" x14ac:dyDescent="0.4">
      <c r="A7" s="31">
        <f>ROW()-6</f>
        <v>1</v>
      </c>
      <c r="B7" s="20" t="s">
        <v>153</v>
      </c>
      <c r="C7" s="20" t="s">
        <v>60</v>
      </c>
      <c r="D7" s="30" t="s">
        <v>154</v>
      </c>
      <c r="E7" s="23" t="s">
        <v>155</v>
      </c>
    </row>
  </sheetData>
  <mergeCells count="6">
    <mergeCell ref="A3:E3"/>
    <mergeCell ref="A4:A5"/>
    <mergeCell ref="B4:B5"/>
    <mergeCell ref="C4:C5"/>
    <mergeCell ref="D4:D5"/>
    <mergeCell ref="E4:E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1">
              <controlPr defaultSize="0" print="0" autoFill="0" autoPict="0" macro="[1]!InsertMultipleRows">
                <anchor moveWithCells="1" sizeWithCells="1">
                  <from>
                    <xdr:col>1</xdr:col>
                    <xdr:colOff>1866900</xdr:colOff>
                    <xdr:row>1</xdr:row>
                    <xdr:rowOff>45720</xdr:rowOff>
                  </from>
                  <to>
                    <xdr:col>1</xdr:col>
                    <xdr:colOff>3345180</xdr:colOff>
                    <xdr:row>1</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AD4-0B96-48AD-AE84-1EF35A91BE28}">
  <dimension ref="A1:AB30"/>
  <sheetViews>
    <sheetView zoomScale="75" zoomScaleNormal="75" workbookViewId="0">
      <pane xSplit="6" ySplit="2" topLeftCell="X9" activePane="bottomRight" state="frozen"/>
      <selection pane="topRight" activeCell="G1" sqref="G1"/>
      <selection pane="bottomLeft" activeCell="A3" sqref="A3"/>
      <selection pane="bottomRight" activeCell="F11" sqref="F11"/>
    </sheetView>
  </sheetViews>
  <sheetFormatPr defaultRowHeight="14.4" x14ac:dyDescent="0.3"/>
  <cols>
    <col min="3" max="4" width="33" customWidth="1"/>
    <col min="5" max="5" width="45.109375" customWidth="1"/>
    <col min="6" max="6" width="33" customWidth="1"/>
    <col min="7" max="28" width="25.109375" customWidth="1"/>
  </cols>
  <sheetData>
    <row r="1" spans="1:28" ht="33.6" thickBot="1" x14ac:dyDescent="0.35">
      <c r="A1" s="157" t="s">
        <v>156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row>
    <row r="2" spans="1:28" ht="34.799999999999997" customHeight="1" thickBot="1" x14ac:dyDescent="0.35">
      <c r="A2" s="158" t="s">
        <v>157</v>
      </c>
      <c r="B2" s="159"/>
      <c r="C2" s="159"/>
      <c r="D2" s="159"/>
      <c r="E2" s="159"/>
      <c r="F2" s="160"/>
      <c r="G2" s="161" t="s">
        <v>119</v>
      </c>
      <c r="H2" s="162"/>
      <c r="I2" s="162"/>
      <c r="J2" s="162"/>
      <c r="K2" s="162"/>
      <c r="L2" s="162"/>
      <c r="M2" s="162"/>
      <c r="N2" s="162"/>
      <c r="O2" s="162"/>
      <c r="P2" s="162"/>
      <c r="Q2" s="162"/>
      <c r="R2" s="163" t="s">
        <v>141</v>
      </c>
      <c r="S2" s="163"/>
      <c r="T2" s="163"/>
      <c r="U2" s="163"/>
      <c r="V2" s="164" t="s">
        <v>52</v>
      </c>
      <c r="W2" s="164"/>
      <c r="X2" s="164"/>
      <c r="Y2" s="164"/>
      <c r="Z2" s="32" t="s">
        <v>158</v>
      </c>
      <c r="AA2" s="33" t="s">
        <v>159</v>
      </c>
      <c r="AB2" s="34" t="s">
        <v>160</v>
      </c>
    </row>
    <row r="3" spans="1:28" ht="124.8" x14ac:dyDescent="0.35">
      <c r="A3" s="35" t="s">
        <v>39</v>
      </c>
      <c r="B3" s="36" t="s">
        <v>161</v>
      </c>
      <c r="C3" s="36" t="s">
        <v>40</v>
      </c>
      <c r="D3" s="36" t="s">
        <v>162</v>
      </c>
      <c r="E3" s="36" t="s">
        <v>163</v>
      </c>
      <c r="F3" s="37" t="s">
        <v>51</v>
      </c>
      <c r="G3" s="37" t="s">
        <v>125</v>
      </c>
      <c r="H3" s="37" t="s">
        <v>130</v>
      </c>
      <c r="I3" s="37" t="s">
        <v>133</v>
      </c>
      <c r="J3" s="37" t="s">
        <v>135</v>
      </c>
      <c r="K3" s="37" t="s">
        <v>137</v>
      </c>
      <c r="L3" s="37" t="s">
        <v>139</v>
      </c>
      <c r="M3" s="37"/>
      <c r="N3" s="37"/>
      <c r="O3" s="37"/>
      <c r="P3" s="37"/>
      <c r="Q3" s="37"/>
      <c r="R3" s="37" t="s">
        <v>142</v>
      </c>
      <c r="S3" s="37" t="s">
        <v>144</v>
      </c>
      <c r="T3" s="37" t="s">
        <v>146</v>
      </c>
      <c r="U3" s="37" t="s">
        <v>148</v>
      </c>
      <c r="V3" s="37" t="s">
        <v>54</v>
      </c>
      <c r="W3" s="37" t="s">
        <v>55</v>
      </c>
      <c r="X3" s="37" t="s">
        <v>56</v>
      </c>
      <c r="Y3" s="38" t="s">
        <v>57</v>
      </c>
      <c r="Z3" s="37" t="s">
        <v>164</v>
      </c>
      <c r="AA3" s="37" t="s">
        <v>152</v>
      </c>
      <c r="AB3" s="39" t="s">
        <v>53</v>
      </c>
    </row>
    <row r="4" spans="1:28" ht="22.2" customHeight="1" x14ac:dyDescent="0.35">
      <c r="A4" s="40">
        <f>ROW()-4</f>
        <v>0</v>
      </c>
      <c r="B4" s="40"/>
      <c r="C4" s="41" t="str">
        <f ca="1">IF(NumJourneys &gt;0, IFERROR(_xlfn.IFS(B4="", "", B4="C", VLOOKUP(D4,'[1]Case Types'!$B$6:$C$11,2,0), B4="F",IF(E4 = "All", '[1]Case Types'!$C$13, SplitAndMatch(E4, "CTMJ", 2)) ), ""),"")</f>
        <v/>
      </c>
      <c r="D4" s="40"/>
      <c r="E4" s="42" t="str">
        <f>IFERROR(VLOOKUP(D4,'[1]Supporting Features'!$B$6:$C$29,2,0),"")</f>
        <v/>
      </c>
      <c r="F4" s="43" t="s">
        <v>58</v>
      </c>
      <c r="G4" s="44"/>
      <c r="H4" s="44"/>
      <c r="I4" s="44"/>
      <c r="J4" s="44"/>
      <c r="K4" s="44"/>
      <c r="L4" s="44"/>
      <c r="M4" s="44"/>
      <c r="N4" s="44"/>
      <c r="O4" s="44"/>
      <c r="P4" s="44"/>
      <c r="Q4" s="44"/>
      <c r="R4" s="44"/>
      <c r="S4" s="44"/>
      <c r="T4" s="44"/>
      <c r="U4" s="44"/>
      <c r="V4" s="45">
        <v>0</v>
      </c>
      <c r="W4" s="45">
        <v>0</v>
      </c>
      <c r="X4" s="45">
        <v>0</v>
      </c>
      <c r="Y4" s="46">
        <v>0</v>
      </c>
      <c r="Z4" s="44" t="s">
        <v>58</v>
      </c>
      <c r="AA4" s="44" t="s">
        <v>58</v>
      </c>
      <c r="AB4" s="47"/>
    </row>
    <row r="5" spans="1:28" ht="37.799999999999997" customHeight="1" x14ac:dyDescent="0.35">
      <c r="A5" s="40">
        <f>ROW()-4</f>
        <v>1</v>
      </c>
      <c r="B5" s="40" t="s">
        <v>165</v>
      </c>
      <c r="C5" s="41" t="str">
        <f ca="1">IF(NumJourneys &gt;0, IFERROR(_xlfn.IFS(B5="", "", B5="C", VLOOKUP(D5,'[1]Case Types'!$B$6:$C$11,2,0), B5="F",IF(E5 = "All", '[1]Case Types'!$C$13, SplitAndMatch(E5, "CTMJ", 2)) ), ""),"")</f>
        <v>Membership application</v>
      </c>
      <c r="D5" s="48" t="s">
        <v>59</v>
      </c>
      <c r="E5" s="42" t="str">
        <f>IFERROR(VLOOKUP(D5,'[1]Supporting Features'!$B$6:$C$29,2,0),"")</f>
        <v>Membership application</v>
      </c>
      <c r="F5" s="49" t="s">
        <v>60</v>
      </c>
      <c r="G5" s="50" t="s">
        <v>166</v>
      </c>
      <c r="H5" s="50"/>
      <c r="I5" s="50" t="s">
        <v>166</v>
      </c>
      <c r="J5" s="50" t="s">
        <v>166</v>
      </c>
      <c r="K5" s="50" t="s">
        <v>166</v>
      </c>
      <c r="L5" s="50" t="s">
        <v>166</v>
      </c>
      <c r="M5" s="50"/>
      <c r="N5" s="50"/>
      <c r="O5" s="50"/>
      <c r="P5" s="50"/>
      <c r="Q5" s="50"/>
      <c r="R5" s="50" t="s">
        <v>166</v>
      </c>
      <c r="S5" s="50" t="s">
        <v>166</v>
      </c>
      <c r="T5" s="50"/>
      <c r="U5" s="50"/>
      <c r="V5" s="45">
        <v>0.75</v>
      </c>
      <c r="W5" s="45">
        <v>0.25</v>
      </c>
      <c r="X5" s="45">
        <v>0</v>
      </c>
      <c r="Y5" s="46">
        <v>0</v>
      </c>
      <c r="Z5" s="44" t="s">
        <v>63</v>
      </c>
      <c r="AA5" s="44" t="s">
        <v>167</v>
      </c>
      <c r="AB5" s="47"/>
    </row>
    <row r="6" spans="1:28" ht="37.799999999999997" customHeight="1" x14ac:dyDescent="0.35">
      <c r="A6" s="40">
        <f>ROW()-4</f>
        <v>2</v>
      </c>
      <c r="B6" s="40" t="s">
        <v>165</v>
      </c>
      <c r="C6" s="41" t="str">
        <f ca="1">IF(NumJourneys &gt;0, IFERROR(_xlfn.IFS(B6="", "", B6="C", VLOOKUP(D6,'[1]Case Types'!$B$6:$C$11,2,0), B6="F",IF(E6 = "All", '[1]Case Types'!$C$13, SplitAndMatch(E6, "CTMJ", 2)) ), ""),"")</f>
        <v>Roadside assistance request</v>
      </c>
      <c r="D6" s="40" t="s">
        <v>62</v>
      </c>
      <c r="E6" s="41" t="str">
        <f>IFERROR(VLOOKUP(D6,'[1]Supporting Features'!$B$6:$C$29,2,0),"")</f>
        <v/>
      </c>
      <c r="F6" s="43" t="s">
        <v>63</v>
      </c>
      <c r="G6" s="50" t="s">
        <v>166</v>
      </c>
      <c r="H6" s="50" t="s">
        <v>166</v>
      </c>
      <c r="I6" s="50" t="s">
        <v>166</v>
      </c>
      <c r="J6" s="50" t="s">
        <v>166</v>
      </c>
      <c r="K6" s="50" t="s">
        <v>166</v>
      </c>
      <c r="L6" s="50" t="s">
        <v>166</v>
      </c>
      <c r="M6" s="50"/>
      <c r="N6" s="50"/>
      <c r="O6" s="50"/>
      <c r="P6" s="50"/>
      <c r="Q6" s="50"/>
      <c r="R6" s="50" t="s">
        <v>166</v>
      </c>
      <c r="S6" s="50" t="s">
        <v>166</v>
      </c>
      <c r="T6" s="50"/>
      <c r="U6" s="50"/>
      <c r="V6" s="45">
        <v>0.25</v>
      </c>
      <c r="W6" s="45">
        <v>0.5</v>
      </c>
      <c r="X6" s="45">
        <v>0.25</v>
      </c>
      <c r="Y6" s="46">
        <v>0</v>
      </c>
      <c r="Z6" s="44" t="s">
        <v>85</v>
      </c>
      <c r="AA6" s="44" t="s">
        <v>154</v>
      </c>
      <c r="AB6" s="47"/>
    </row>
    <row r="7" spans="1:28" ht="37.799999999999997" customHeight="1" x14ac:dyDescent="0.35">
      <c r="A7" s="40">
        <f t="shared" ref="A7:A8" si="0">ROW()-4</f>
        <v>3</v>
      </c>
      <c r="B7" s="40" t="s">
        <v>165</v>
      </c>
      <c r="C7" s="41" t="str">
        <f ca="1">IF(NumJourneys &gt;0, IFERROR(_xlfn.IFS(B7="", "", B7="C", VLOOKUP(D7,'[1]Case Types'!$B$6:$C$11,2,0), B7="F",IF(E7 = "All", '[1]Case Types'!$C$13, SplitAndMatch(E7, "CTMJ", 2)) ), ""),"")</f>
        <v xml:space="preserve">Membership renewal </v>
      </c>
      <c r="D7" s="48" t="s">
        <v>65</v>
      </c>
      <c r="E7" s="41" t="str">
        <f>IFERROR(VLOOKUP(D7,'[1]Supporting Features'!$B$6:$C$29,2,0),"")</f>
        <v xml:space="preserve">Membership renewal </v>
      </c>
      <c r="F7" s="49" t="s">
        <v>63</v>
      </c>
      <c r="G7" s="44" t="s">
        <v>166</v>
      </c>
      <c r="H7" s="44"/>
      <c r="I7" s="44" t="s">
        <v>166</v>
      </c>
      <c r="J7" s="44" t="s">
        <v>166</v>
      </c>
      <c r="K7" s="44" t="s">
        <v>166</v>
      </c>
      <c r="L7" s="44" t="s">
        <v>166</v>
      </c>
      <c r="M7" s="44"/>
      <c r="N7" s="44"/>
      <c r="O7" s="44"/>
      <c r="P7" s="44"/>
      <c r="Q7" s="44"/>
      <c r="R7" s="44" t="s">
        <v>166</v>
      </c>
      <c r="S7" s="44" t="s">
        <v>166</v>
      </c>
      <c r="T7" s="44"/>
      <c r="U7" s="44"/>
      <c r="V7" s="45">
        <v>0.25</v>
      </c>
      <c r="W7" s="45">
        <v>0.5</v>
      </c>
      <c r="X7" s="45">
        <v>0.25</v>
      </c>
      <c r="Y7" s="46">
        <v>0</v>
      </c>
      <c r="Z7" s="44" t="s">
        <v>63</v>
      </c>
      <c r="AA7" s="44" t="s">
        <v>167</v>
      </c>
      <c r="AB7" s="47"/>
    </row>
    <row r="8" spans="1:28" ht="37.799999999999997" customHeight="1" x14ac:dyDescent="0.35">
      <c r="A8" s="40">
        <f t="shared" si="0"/>
        <v>4</v>
      </c>
      <c r="B8" s="40" t="s">
        <v>165</v>
      </c>
      <c r="C8" s="41" t="str">
        <f ca="1">IF(NumJourneys &gt;0, IFERROR(_xlfn.IFS(B8="", "", B8="C", VLOOKUP(D8,'[1]Case Types'!$B$6:$C$11,2,0), B8="F",IF(E8 = "All", '[1]Case Types'!$C$13, SplitAndMatch(E8, "CTMJ", 2)) ), ""),"")</f>
        <v>Roadside assistance request</v>
      </c>
      <c r="D8" s="48" t="s">
        <v>67</v>
      </c>
      <c r="E8" s="41" t="str">
        <f>IFERROR(VLOOKUP(D8,'[1]Supporting Features'!$B$6:$C$29,2,0),"")</f>
        <v/>
      </c>
      <c r="F8" s="49" t="s">
        <v>63</v>
      </c>
      <c r="G8" s="44" t="s">
        <v>166</v>
      </c>
      <c r="H8" s="44"/>
      <c r="I8" s="44"/>
      <c r="J8" s="44"/>
      <c r="K8" s="44" t="s">
        <v>166</v>
      </c>
      <c r="L8" s="44" t="s">
        <v>166</v>
      </c>
      <c r="M8" s="44"/>
      <c r="N8" s="44"/>
      <c r="O8" s="44"/>
      <c r="P8" s="44"/>
      <c r="Q8" s="44"/>
      <c r="R8" s="44"/>
      <c r="S8" s="44"/>
      <c r="T8" s="44" t="s">
        <v>166</v>
      </c>
      <c r="U8" s="44" t="s">
        <v>166</v>
      </c>
      <c r="V8" s="45">
        <v>0.5</v>
      </c>
      <c r="W8" s="45">
        <v>0.5</v>
      </c>
      <c r="X8" s="45">
        <v>0</v>
      </c>
      <c r="Y8" s="46">
        <v>0</v>
      </c>
      <c r="Z8" s="44" t="s">
        <v>85</v>
      </c>
      <c r="AA8" s="44" t="s">
        <v>154</v>
      </c>
      <c r="AB8" s="47"/>
    </row>
    <row r="9" spans="1:28" ht="37.799999999999997" customHeight="1" x14ac:dyDescent="0.35">
      <c r="A9" s="40">
        <f>ROW()-4</f>
        <v>5</v>
      </c>
      <c r="B9" s="40" t="s">
        <v>168</v>
      </c>
      <c r="C9" s="41" t="str">
        <f ca="1">IF(NumJourneys &gt;0, IFERROR(_xlfn.IFS(B9="", "", B9="C", VLOOKUP(D9,'[1]Case Types'!$B$6:$C$11,2,0), B9="F",IF(E9 = "All", '[1]Case Types'!$C$13, SplitAndMatch(E9, "CTMJ", 2)) ), ""),"")</f>
        <v/>
      </c>
      <c r="D9" s="48" t="s">
        <v>72</v>
      </c>
      <c r="E9" s="41" t="str">
        <f>IFERROR(VLOOKUP(D9,'[1]Supporting Features'!$B$6:$C$29,2,0),"")</f>
        <v xml:space="preserve">Assistance Request, Membership Application, Membership Renewal </v>
      </c>
      <c r="F9" s="49" t="s">
        <v>74</v>
      </c>
      <c r="G9" s="44"/>
      <c r="H9" s="44"/>
      <c r="I9" s="44"/>
      <c r="J9" s="44"/>
      <c r="K9" s="44"/>
      <c r="L9" s="44"/>
      <c r="M9" s="44"/>
      <c r="N9" s="44"/>
      <c r="O9" s="44"/>
      <c r="P9" s="44"/>
      <c r="Q9" s="44"/>
      <c r="R9" s="44" t="s">
        <v>166</v>
      </c>
      <c r="S9" s="44" t="s">
        <v>166</v>
      </c>
      <c r="T9" s="44" t="s">
        <v>166</v>
      </c>
      <c r="U9" s="44" t="s">
        <v>166</v>
      </c>
      <c r="V9" s="45">
        <v>0.5</v>
      </c>
      <c r="W9" s="45">
        <v>0.5</v>
      </c>
      <c r="X9" s="45">
        <v>0</v>
      </c>
      <c r="Y9" s="46">
        <v>0</v>
      </c>
      <c r="Z9" s="44" t="s">
        <v>63</v>
      </c>
      <c r="AA9" s="44" t="s">
        <v>154</v>
      </c>
      <c r="AB9" s="47"/>
    </row>
    <row r="10" spans="1:28" ht="37.799999999999997" customHeight="1" x14ac:dyDescent="0.35">
      <c r="A10" s="40">
        <f t="shared" ref="A10:A30" si="1">ROW()-4</f>
        <v>6</v>
      </c>
      <c r="B10" s="40" t="s">
        <v>168</v>
      </c>
      <c r="C10" s="41" t="str">
        <f ca="1">IF(NumJourneys &gt;0, IFERROR(_xlfn.IFS(B10="", "", B10="C", VLOOKUP(D10,'[1]Case Types'!$B$6:$C$11,2,0), B10="F",IF(E10 = "All", '[1]Case Types'!$C$13, SplitAndMatch(E10, "CTMJ", 2)) ), ""),"")</f>
        <v/>
      </c>
      <c r="D10" s="48" t="s">
        <v>76</v>
      </c>
      <c r="E10" s="41" t="str">
        <f>IFERROR(VLOOKUP(D10,'[1]Supporting Features'!$B$6:$C$29,2,0),"")</f>
        <v xml:space="preserve">Assistance Request, Service, Membership Application, Membership Renewal </v>
      </c>
      <c r="F10" s="49" t="s">
        <v>63</v>
      </c>
      <c r="G10" s="44"/>
      <c r="H10" s="44"/>
      <c r="I10" s="44"/>
      <c r="J10" s="44"/>
      <c r="K10" s="44"/>
      <c r="L10" s="44"/>
      <c r="M10" s="44"/>
      <c r="N10" s="44"/>
      <c r="O10" s="44"/>
      <c r="P10" s="44"/>
      <c r="Q10" s="44"/>
      <c r="R10" s="44" t="s">
        <v>166</v>
      </c>
      <c r="S10" s="44" t="s">
        <v>166</v>
      </c>
      <c r="T10" s="44" t="s">
        <v>166</v>
      </c>
      <c r="U10" s="44" t="s">
        <v>166</v>
      </c>
      <c r="V10" s="45">
        <v>0.25</v>
      </c>
      <c r="W10" s="45">
        <v>0.5</v>
      </c>
      <c r="X10" s="45">
        <v>0.25</v>
      </c>
      <c r="Y10" s="46">
        <v>0</v>
      </c>
      <c r="Z10" s="44" t="s">
        <v>60</v>
      </c>
      <c r="AA10" s="44" t="s">
        <v>167</v>
      </c>
      <c r="AB10" s="47"/>
    </row>
    <row r="11" spans="1:28" ht="37.799999999999997" customHeight="1" x14ac:dyDescent="0.35">
      <c r="A11" s="40">
        <f t="shared" si="1"/>
        <v>7</v>
      </c>
      <c r="B11" s="40" t="s">
        <v>168</v>
      </c>
      <c r="C11" s="41" t="str">
        <f ca="1">IF(NumJourneys &gt;0, IFERROR(_xlfn.IFS(B11="", "", B11="C", VLOOKUP(D11,'[1]Case Types'!$B$6:$C$11,2,0), B11="F",IF(E11 = "All", '[1]Case Types'!$C$13, SplitAndMatch(E11, "CTMJ", 2)) ), ""),"")</f>
        <v/>
      </c>
      <c r="D11" s="48" t="s">
        <v>79</v>
      </c>
      <c r="E11" s="41" t="str">
        <f>IFERROR(VLOOKUP(D11,'[1]Supporting Features'!$B$6:$C$29,2,0),"")</f>
        <v>Roadside assistance request, Assistance Request</v>
      </c>
      <c r="F11" s="49" t="s">
        <v>63</v>
      </c>
      <c r="G11" s="44"/>
      <c r="H11" s="44"/>
      <c r="I11" s="44"/>
      <c r="J11" s="44"/>
      <c r="K11" s="44"/>
      <c r="L11" s="44"/>
      <c r="M11" s="44"/>
      <c r="N11" s="44"/>
      <c r="O11" s="44"/>
      <c r="P11" s="44"/>
      <c r="Q11" s="44"/>
      <c r="R11" s="44" t="s">
        <v>166</v>
      </c>
      <c r="S11" s="44" t="s">
        <v>166</v>
      </c>
      <c r="T11" s="44"/>
      <c r="U11" s="44"/>
      <c r="V11" s="45">
        <v>0.25</v>
      </c>
      <c r="W11" s="45">
        <v>0.5</v>
      </c>
      <c r="X11" s="45">
        <v>0.25</v>
      </c>
      <c r="Y11" s="46">
        <v>0</v>
      </c>
      <c r="Z11" s="44" t="s">
        <v>85</v>
      </c>
      <c r="AA11" s="44" t="s">
        <v>154</v>
      </c>
      <c r="AB11" s="47"/>
    </row>
    <row r="12" spans="1:28" ht="37.799999999999997" customHeight="1" x14ac:dyDescent="0.35">
      <c r="A12" s="40">
        <f t="shared" si="1"/>
        <v>8</v>
      </c>
      <c r="B12" s="40" t="s">
        <v>168</v>
      </c>
      <c r="C12" s="41" t="str">
        <f ca="1">IF(NumJourneys &gt;0, IFERROR(_xlfn.IFS(B12="", "", B12="C", VLOOKUP(D12,'[1]Case Types'!$B$6:$C$11,2,0), B12="F",IF(E12 = "All", '[1]Case Types'!$C$13, SplitAndMatch(E12, "CTMJ", 2)) ), ""),"")</f>
        <v/>
      </c>
      <c r="D12" s="48" t="s">
        <v>82</v>
      </c>
      <c r="E12" s="41" t="str">
        <f>IFERROR(VLOOKUP(D12,'[1]Supporting Features'!$B$6:$C$29,2,0),"")</f>
        <v>Assistance Request</v>
      </c>
      <c r="F12" s="49" t="s">
        <v>60</v>
      </c>
      <c r="G12" s="44"/>
      <c r="H12" s="44"/>
      <c r="I12" s="44"/>
      <c r="J12" s="44"/>
      <c r="K12" s="44"/>
      <c r="L12" s="44"/>
      <c r="M12" s="44"/>
      <c r="N12" s="44"/>
      <c r="O12" s="44"/>
      <c r="P12" s="44"/>
      <c r="Q12" s="44"/>
      <c r="R12" s="44"/>
      <c r="S12" s="44"/>
      <c r="T12" s="44"/>
      <c r="U12" s="44"/>
      <c r="V12" s="45">
        <v>0.25</v>
      </c>
      <c r="W12" s="45">
        <v>0.5</v>
      </c>
      <c r="X12" s="45">
        <v>0.25</v>
      </c>
      <c r="Y12" s="46">
        <v>0</v>
      </c>
      <c r="Z12" s="44" t="s">
        <v>63</v>
      </c>
      <c r="AA12" s="44" t="s">
        <v>167</v>
      </c>
      <c r="AB12" s="47"/>
    </row>
    <row r="13" spans="1:28" ht="37.799999999999997" customHeight="1" x14ac:dyDescent="0.35">
      <c r="A13" s="40">
        <f t="shared" si="1"/>
        <v>9</v>
      </c>
      <c r="B13" s="40" t="s">
        <v>168</v>
      </c>
      <c r="C13" s="41" t="str">
        <f ca="1">IF(NumJourneys &gt;0, IFERROR(_xlfn.IFS(B13="", "", B13="C", VLOOKUP(D13,'[1]Case Types'!$B$6:$C$11,2,0), B13="F",IF(E13 = "All", '[1]Case Types'!$C$13, SplitAndMatch(E13, "CTMJ", 2)) ), ""),"")</f>
        <v/>
      </c>
      <c r="D13" s="48" t="s">
        <v>84</v>
      </c>
      <c r="E13" s="41" t="str">
        <f>IFERROR(VLOOKUP(D13,'[1]Supporting Features'!$B$6:$C$29,2,0),"")</f>
        <v>Roadside assistance request, Assistance Request</v>
      </c>
      <c r="F13" s="49" t="s">
        <v>85</v>
      </c>
      <c r="G13" s="44"/>
      <c r="H13" s="44"/>
      <c r="I13" s="44"/>
      <c r="J13" s="44"/>
      <c r="K13" s="44"/>
      <c r="L13" s="44"/>
      <c r="M13" s="44"/>
      <c r="N13" s="44"/>
      <c r="O13" s="44"/>
      <c r="P13" s="44"/>
      <c r="Q13" s="44"/>
      <c r="R13" s="44"/>
      <c r="S13" s="44"/>
      <c r="T13" s="44"/>
      <c r="U13" s="44"/>
      <c r="V13" s="45">
        <v>0.25</v>
      </c>
      <c r="W13" s="45">
        <v>0.5</v>
      </c>
      <c r="X13" s="45">
        <v>0.25</v>
      </c>
      <c r="Y13" s="46">
        <v>0</v>
      </c>
      <c r="Z13" s="44" t="s">
        <v>85</v>
      </c>
      <c r="AA13" s="44" t="s">
        <v>154</v>
      </c>
      <c r="AB13" s="47"/>
    </row>
    <row r="14" spans="1:28" ht="37.799999999999997" customHeight="1" x14ac:dyDescent="0.35">
      <c r="A14" s="40">
        <f t="shared" si="1"/>
        <v>10</v>
      </c>
      <c r="B14" s="40" t="s">
        <v>168</v>
      </c>
      <c r="C14" s="41" t="str">
        <f ca="1">IF(NumJourneys &gt;0, IFERROR(_xlfn.IFS(B14="", "", B14="C", VLOOKUP(D14,'[1]Case Types'!$B$6:$C$11,2,0), B14="F",IF(E14 = "All", '[1]Case Types'!$C$13, SplitAndMatch(E14, "CTMJ", 2)) ), ""),"")</f>
        <v/>
      </c>
      <c r="D14" s="48" t="s">
        <v>87</v>
      </c>
      <c r="E14" s="41" t="str">
        <f>IFERROR(VLOOKUP(D14,'[1]Supporting Features'!$B$6:$C$29,2,0),"")</f>
        <v>Roadside assistance request, Assistance Request</v>
      </c>
      <c r="F14" s="49" t="s">
        <v>60</v>
      </c>
      <c r="G14" s="44" t="s">
        <v>166</v>
      </c>
      <c r="H14" s="44"/>
      <c r="I14" s="44"/>
      <c r="J14" s="44"/>
      <c r="K14" s="44"/>
      <c r="L14" s="44"/>
      <c r="M14" s="44"/>
      <c r="N14" s="44"/>
      <c r="O14" s="44"/>
      <c r="P14" s="44"/>
      <c r="Q14" s="44"/>
      <c r="R14" s="44" t="s">
        <v>166</v>
      </c>
      <c r="S14" s="44" t="s">
        <v>166</v>
      </c>
      <c r="T14" s="44"/>
      <c r="U14" s="44"/>
      <c r="V14" s="45">
        <v>0.25</v>
      </c>
      <c r="W14" s="45">
        <v>0.5</v>
      </c>
      <c r="X14" s="45">
        <v>0.25</v>
      </c>
      <c r="Y14" s="46">
        <v>0</v>
      </c>
      <c r="Z14" s="44" t="s">
        <v>60</v>
      </c>
      <c r="AA14" s="44" t="s">
        <v>154</v>
      </c>
      <c r="AB14" s="47"/>
    </row>
    <row r="15" spans="1:28" ht="37.799999999999997" customHeight="1" x14ac:dyDescent="0.35">
      <c r="A15" s="40">
        <f t="shared" si="1"/>
        <v>11</v>
      </c>
      <c r="B15" s="40" t="s">
        <v>168</v>
      </c>
      <c r="C15" s="41" t="str">
        <f ca="1">IF(NumJourneys &gt;0, IFERROR(_xlfn.IFS(B15="", "", B15="C", VLOOKUP(D15,'[1]Case Types'!$B$6:$C$11,2,0), B15="F",IF(E15 = "All", '[1]Case Types'!$C$13, SplitAndMatch(E15, "CTMJ", 2)) ), ""),"")</f>
        <v/>
      </c>
      <c r="D15" s="48" t="s">
        <v>89</v>
      </c>
      <c r="E15" s="41" t="str">
        <f>IFERROR(VLOOKUP(D15,'[1]Supporting Features'!$B$6:$C$29,2,0),"")</f>
        <v>Assistance Request</v>
      </c>
      <c r="F15" s="49" t="s">
        <v>60</v>
      </c>
      <c r="G15" s="44"/>
      <c r="H15" s="44"/>
      <c r="I15" s="44"/>
      <c r="J15" s="44"/>
      <c r="K15" s="44"/>
      <c r="L15" s="44"/>
      <c r="M15" s="44"/>
      <c r="N15" s="44"/>
      <c r="O15" s="44"/>
      <c r="P15" s="44"/>
      <c r="Q15" s="44"/>
      <c r="R15" s="44" t="s">
        <v>166</v>
      </c>
      <c r="S15" s="44" t="s">
        <v>166</v>
      </c>
      <c r="T15" s="44"/>
      <c r="U15" s="44"/>
      <c r="V15" s="45">
        <v>0.25</v>
      </c>
      <c r="W15" s="45">
        <v>0.5</v>
      </c>
      <c r="X15" s="45">
        <v>0.25</v>
      </c>
      <c r="Y15" s="46">
        <v>0</v>
      </c>
      <c r="Z15" s="44" t="s">
        <v>63</v>
      </c>
      <c r="AA15" s="44" t="s">
        <v>154</v>
      </c>
      <c r="AB15" s="47"/>
    </row>
    <row r="16" spans="1:28" ht="37.799999999999997" customHeight="1" x14ac:dyDescent="0.35">
      <c r="A16" s="40">
        <f t="shared" si="1"/>
        <v>12</v>
      </c>
      <c r="B16" s="40" t="s">
        <v>168</v>
      </c>
      <c r="C16" s="41" t="str">
        <f ca="1">IF(NumJourneys &gt;0, IFERROR(_xlfn.IFS(B16="", "", B16="C", VLOOKUP(D16,'[1]Case Types'!$B$6:$C$11,2,0), B16="F",IF(E16 = "All", '[1]Case Types'!$C$13, SplitAndMatch(E16, "CTMJ", 2)) ), ""),"")</f>
        <v/>
      </c>
      <c r="D16" s="48" t="s">
        <v>91</v>
      </c>
      <c r="E16" s="41" t="str">
        <f>IFERROR(VLOOKUP(D16,'[1]Supporting Features'!$B$6:$C$29,2,0),"")</f>
        <v>Assistance Request</v>
      </c>
      <c r="F16" s="49" t="s">
        <v>60</v>
      </c>
      <c r="G16" s="44"/>
      <c r="H16" s="44"/>
      <c r="I16" s="44"/>
      <c r="J16" s="44"/>
      <c r="K16" s="44"/>
      <c r="L16" s="44"/>
      <c r="M16" s="44"/>
      <c r="N16" s="44"/>
      <c r="O16" s="44"/>
      <c r="P16" s="44"/>
      <c r="Q16" s="44"/>
      <c r="R16" s="44" t="s">
        <v>166</v>
      </c>
      <c r="S16" s="44" t="s">
        <v>166</v>
      </c>
      <c r="T16" s="44"/>
      <c r="U16" s="44"/>
      <c r="V16" s="45">
        <v>0.25</v>
      </c>
      <c r="W16" s="45">
        <v>0.5</v>
      </c>
      <c r="X16" s="45">
        <v>0.5</v>
      </c>
      <c r="Y16" s="46">
        <v>0</v>
      </c>
      <c r="Z16" s="44" t="s">
        <v>60</v>
      </c>
      <c r="AA16" s="44" t="s">
        <v>154</v>
      </c>
      <c r="AB16" s="47"/>
    </row>
    <row r="17" spans="1:28" ht="37.799999999999997" customHeight="1" x14ac:dyDescent="0.35">
      <c r="A17" s="40">
        <f t="shared" si="1"/>
        <v>13</v>
      </c>
      <c r="B17" s="40" t="s">
        <v>168</v>
      </c>
      <c r="C17" s="41" t="str">
        <f ca="1">IF(NumJourneys &gt;0, IFERROR(_xlfn.IFS(B17="", "", B17="C", VLOOKUP(D17,'[1]Case Types'!$B$6:$C$11,2,0), B17="F",IF(E17 = "All", '[1]Case Types'!$C$13, SplitAndMatch(E17, "CTMJ", 2)) ), ""),"")</f>
        <v/>
      </c>
      <c r="D17" s="48" t="s">
        <v>93</v>
      </c>
      <c r="E17" s="41" t="str">
        <f>IFERROR(VLOOKUP(D17,'[1]Supporting Features'!$B$6:$C$29,2,0),"")</f>
        <v>Assistance Request</v>
      </c>
      <c r="F17" s="49" t="s">
        <v>60</v>
      </c>
      <c r="G17" s="44"/>
      <c r="H17" s="44"/>
      <c r="I17" s="44"/>
      <c r="J17" s="44"/>
      <c r="K17" s="44"/>
      <c r="L17" s="44"/>
      <c r="M17" s="44"/>
      <c r="N17" s="44"/>
      <c r="O17" s="44"/>
      <c r="P17" s="44"/>
      <c r="Q17" s="44"/>
      <c r="R17" s="44" t="s">
        <v>166</v>
      </c>
      <c r="S17" s="44" t="s">
        <v>166</v>
      </c>
      <c r="T17" s="44"/>
      <c r="U17" s="44"/>
      <c r="V17" s="45">
        <v>0.25</v>
      </c>
      <c r="W17" s="45">
        <v>0.5</v>
      </c>
      <c r="X17" s="45">
        <v>0.5</v>
      </c>
      <c r="Y17" s="46">
        <v>0</v>
      </c>
      <c r="Z17" s="44" t="s">
        <v>60</v>
      </c>
      <c r="AA17" s="44" t="s">
        <v>154</v>
      </c>
      <c r="AB17" s="47"/>
    </row>
    <row r="18" spans="1:28" ht="37.799999999999997" customHeight="1" x14ac:dyDescent="0.35">
      <c r="A18" s="40">
        <f t="shared" si="1"/>
        <v>14</v>
      </c>
      <c r="B18" s="40" t="s">
        <v>168</v>
      </c>
      <c r="C18" s="41" t="str">
        <f ca="1">IF(NumJourneys &gt;0, IFERROR(_xlfn.IFS(B18="", "", B18="C", VLOOKUP(D18,'[1]Case Types'!$B$6:$C$11,2,0), B18="F",IF(E18 = "All", '[1]Case Types'!$C$13, SplitAndMatch(E18, "CTMJ", 2)) ), ""),"")</f>
        <v/>
      </c>
      <c r="D18" s="48" t="s">
        <v>95</v>
      </c>
      <c r="E18" s="41" t="str">
        <f>IFERROR(VLOOKUP(D18,'[1]Supporting Features'!$B$6:$C$29,2,0),"")</f>
        <v>Assistance Request</v>
      </c>
      <c r="F18" s="49" t="s">
        <v>60</v>
      </c>
      <c r="G18" s="44"/>
      <c r="H18" s="44"/>
      <c r="I18" s="44" t="s">
        <v>166</v>
      </c>
      <c r="J18" s="44"/>
      <c r="K18" s="44"/>
      <c r="L18" s="44"/>
      <c r="M18" s="44"/>
      <c r="N18" s="44"/>
      <c r="O18" s="44"/>
      <c r="P18" s="44"/>
      <c r="Q18" s="44"/>
      <c r="R18" s="44" t="s">
        <v>166</v>
      </c>
      <c r="S18" s="44" t="s">
        <v>166</v>
      </c>
      <c r="T18" s="44"/>
      <c r="U18" s="44"/>
      <c r="V18" s="45">
        <v>0.25</v>
      </c>
      <c r="W18" s="45">
        <v>0.5</v>
      </c>
      <c r="X18" s="45">
        <v>0.5</v>
      </c>
      <c r="Y18" s="46">
        <v>0</v>
      </c>
      <c r="Z18" s="44" t="s">
        <v>63</v>
      </c>
      <c r="AA18" s="44" t="s">
        <v>154</v>
      </c>
      <c r="AB18" s="47"/>
    </row>
    <row r="19" spans="1:28" ht="37.799999999999997" customHeight="1" x14ac:dyDescent="0.35">
      <c r="A19" s="40">
        <f t="shared" si="1"/>
        <v>15</v>
      </c>
      <c r="B19" s="40" t="s">
        <v>168</v>
      </c>
      <c r="C19" s="41" t="str">
        <f ca="1">IF(NumJourneys &gt;0, IFERROR(_xlfn.IFS(B19="", "", B19="C", VLOOKUP(D19,'[1]Case Types'!$B$6:$C$11,2,0), B19="F",IF(E19 = "All", '[1]Case Types'!$C$13, SplitAndMatch(E19, "CTMJ", 2)) ), ""),"")</f>
        <v/>
      </c>
      <c r="D19" s="48" t="s">
        <v>97</v>
      </c>
      <c r="E19" s="41" t="str">
        <f>IFERROR(VLOOKUP(D19,'[1]Supporting Features'!$B$6:$C$29,2,0),"")</f>
        <v>Assistance Request</v>
      </c>
      <c r="F19" s="49" t="s">
        <v>60</v>
      </c>
      <c r="G19" s="44"/>
      <c r="H19" s="44"/>
      <c r="I19" s="44"/>
      <c r="J19" s="44"/>
      <c r="K19" s="44"/>
      <c r="L19" s="44"/>
      <c r="M19" s="44"/>
      <c r="N19" s="44"/>
      <c r="O19" s="44"/>
      <c r="P19" s="44"/>
      <c r="Q19" s="44"/>
      <c r="R19" s="44"/>
      <c r="S19" s="44"/>
      <c r="T19" s="44"/>
      <c r="U19" s="44"/>
      <c r="V19" s="45">
        <v>0.25</v>
      </c>
      <c r="W19" s="45">
        <v>0.5</v>
      </c>
      <c r="X19" s="45">
        <v>0.5</v>
      </c>
      <c r="Y19" s="46">
        <v>0</v>
      </c>
      <c r="Z19" s="44" t="s">
        <v>63</v>
      </c>
      <c r="AA19" s="44" t="s">
        <v>167</v>
      </c>
      <c r="AB19" s="47"/>
    </row>
    <row r="20" spans="1:28" ht="37.799999999999997" customHeight="1" x14ac:dyDescent="0.35">
      <c r="A20" s="40">
        <f t="shared" si="1"/>
        <v>16</v>
      </c>
      <c r="B20" s="40" t="s">
        <v>168</v>
      </c>
      <c r="C20" s="41" t="str">
        <f ca="1">IF(NumJourneys &gt;0, IFERROR(_xlfn.IFS(B20="", "", B20="C", VLOOKUP(D20,'[1]Case Types'!$B$6:$C$11,2,0), B20="F",IF(E20 = "All", '[1]Case Types'!$C$13, SplitAndMatch(E20, "CTMJ", 2)) ), ""),"")</f>
        <v/>
      </c>
      <c r="D20" s="48" t="s">
        <v>99</v>
      </c>
      <c r="E20" s="41" t="str">
        <f>IFERROR(VLOOKUP(D20,'[1]Supporting Features'!$B$6:$C$29,2,0),"")</f>
        <v>Assistance Request</v>
      </c>
      <c r="F20" s="49" t="s">
        <v>63</v>
      </c>
      <c r="G20" s="44"/>
      <c r="H20" s="44"/>
      <c r="I20" s="44"/>
      <c r="J20" s="44"/>
      <c r="K20" s="44"/>
      <c r="L20" s="44"/>
      <c r="M20" s="44"/>
      <c r="N20" s="44"/>
      <c r="O20" s="44"/>
      <c r="P20" s="44"/>
      <c r="Q20" s="44"/>
      <c r="R20" s="44"/>
      <c r="S20" s="44" t="s">
        <v>166</v>
      </c>
      <c r="T20" s="44"/>
      <c r="U20" s="44"/>
      <c r="V20" s="45">
        <v>0.25</v>
      </c>
      <c r="W20" s="45">
        <v>0.5</v>
      </c>
      <c r="X20" s="45">
        <v>0.5</v>
      </c>
      <c r="Y20" s="46">
        <v>0</v>
      </c>
      <c r="Z20" s="44" t="s">
        <v>60</v>
      </c>
      <c r="AA20" s="44" t="s">
        <v>154</v>
      </c>
      <c r="AB20" s="47"/>
    </row>
    <row r="21" spans="1:28" ht="37.799999999999997" customHeight="1" x14ac:dyDescent="0.35">
      <c r="A21" s="40">
        <f t="shared" si="1"/>
        <v>17</v>
      </c>
      <c r="B21" s="40" t="s">
        <v>168</v>
      </c>
      <c r="C21" s="41" t="str">
        <f ca="1">IF(NumJourneys &gt;0, IFERROR(_xlfn.IFS(B21="", "", B21="C", VLOOKUP(D21,'[1]Case Types'!$B$6:$C$11,2,0), B21="F",IF(E21 = "All", '[1]Case Types'!$C$13, SplitAndMatch(E21, "CTMJ", 2)) ), ""),"")</f>
        <v/>
      </c>
      <c r="D21" s="48" t="s">
        <v>101</v>
      </c>
      <c r="E21" s="41" t="str">
        <f>IFERROR(VLOOKUP(D21,'[1]Supporting Features'!$B$6:$C$29,2,0),"")</f>
        <v>Assistance Request</v>
      </c>
      <c r="F21" s="49" t="s">
        <v>74</v>
      </c>
      <c r="G21" s="44"/>
      <c r="H21" s="44"/>
      <c r="I21" s="44"/>
      <c r="J21" s="44"/>
      <c r="K21" s="44"/>
      <c r="L21" s="44"/>
      <c r="M21" s="44"/>
      <c r="N21" s="44"/>
      <c r="O21" s="44"/>
      <c r="P21" s="44"/>
      <c r="Q21" s="44"/>
      <c r="R21" s="44"/>
      <c r="S21" s="44"/>
      <c r="T21" s="44"/>
      <c r="U21" s="44"/>
      <c r="V21" s="45">
        <v>0.25</v>
      </c>
      <c r="W21" s="45">
        <v>0.5</v>
      </c>
      <c r="X21" s="45">
        <v>0.5</v>
      </c>
      <c r="Y21" s="46">
        <v>0</v>
      </c>
      <c r="Z21" s="44" t="s">
        <v>60</v>
      </c>
      <c r="AA21" s="44" t="s">
        <v>154</v>
      </c>
      <c r="AB21" s="47"/>
    </row>
    <row r="22" spans="1:28" ht="37.799999999999997" customHeight="1" x14ac:dyDescent="0.35">
      <c r="A22" s="40">
        <f t="shared" si="1"/>
        <v>18</v>
      </c>
      <c r="B22" s="40" t="s">
        <v>168</v>
      </c>
      <c r="C22" s="41" t="str">
        <f ca="1">IF(NumJourneys &gt;0, IFERROR(_xlfn.IFS(B22="", "", B22="C", VLOOKUP(D22,'[1]Case Types'!$B$6:$C$11,2,0), B22="F",IF(E22 = "All", '[1]Case Types'!$C$13, SplitAndMatch(E22, "CTMJ", 2)) ), ""),"")</f>
        <v/>
      </c>
      <c r="D22" s="48" t="s">
        <v>103</v>
      </c>
      <c r="E22" s="41" t="str">
        <f>IFERROR(VLOOKUP(D22,'[1]Supporting Features'!$B$6:$C$29,2,0),"")</f>
        <v>Assistance Request</v>
      </c>
      <c r="F22" s="49" t="s">
        <v>74</v>
      </c>
      <c r="G22" s="44"/>
      <c r="H22" s="44"/>
      <c r="I22" s="44"/>
      <c r="J22" s="44"/>
      <c r="K22" s="44"/>
      <c r="L22" s="44"/>
      <c r="M22" s="44"/>
      <c r="N22" s="44"/>
      <c r="O22" s="44"/>
      <c r="P22" s="44"/>
      <c r="Q22" s="44"/>
      <c r="R22" s="44"/>
      <c r="S22" s="44"/>
      <c r="T22" s="44"/>
      <c r="U22" s="44"/>
      <c r="V22" s="45">
        <v>0.25</v>
      </c>
      <c r="W22" s="45">
        <v>0.5</v>
      </c>
      <c r="X22" s="45">
        <v>0.5</v>
      </c>
      <c r="Y22" s="46">
        <v>0</v>
      </c>
      <c r="Z22" s="44" t="s">
        <v>60</v>
      </c>
      <c r="AA22" s="44" t="s">
        <v>154</v>
      </c>
      <c r="AB22" s="47"/>
    </row>
    <row r="23" spans="1:28" ht="37.799999999999997" customHeight="1" x14ac:dyDescent="0.35">
      <c r="A23" s="40">
        <f t="shared" si="1"/>
        <v>19</v>
      </c>
      <c r="B23" s="40" t="s">
        <v>168</v>
      </c>
      <c r="C23" s="41" t="str">
        <f ca="1">IF(NumJourneys &gt;0, IFERROR(_xlfn.IFS(B23="", "", B23="C", VLOOKUP(D23,'[1]Case Types'!$B$6:$C$11,2,0), B23="F",IF(E23 = "All", '[1]Case Types'!$C$13, SplitAndMatch(E23, "CTMJ", 2)) ), ""),"")</f>
        <v/>
      </c>
      <c r="D23" s="48" t="s">
        <v>105</v>
      </c>
      <c r="E23" s="41" t="str">
        <f>IFERROR(VLOOKUP(D23,'[1]Supporting Features'!$B$6:$C$29,2,0),"")</f>
        <v>Service</v>
      </c>
      <c r="F23" s="49" t="s">
        <v>74</v>
      </c>
      <c r="G23" s="44"/>
      <c r="H23" s="44"/>
      <c r="I23" s="44"/>
      <c r="J23" s="44"/>
      <c r="K23" s="44"/>
      <c r="L23" s="44"/>
      <c r="M23" s="44"/>
      <c r="N23" s="44"/>
      <c r="O23" s="44"/>
      <c r="P23" s="44"/>
      <c r="Q23" s="44"/>
      <c r="R23" s="44"/>
      <c r="S23" s="44"/>
      <c r="T23" s="44"/>
      <c r="U23" s="44" t="s">
        <v>166</v>
      </c>
      <c r="V23" s="45">
        <v>0.5</v>
      </c>
      <c r="W23" s="45">
        <v>0.5</v>
      </c>
      <c r="X23" s="45">
        <v>0</v>
      </c>
      <c r="Y23" s="46">
        <v>0</v>
      </c>
      <c r="Z23" s="44" t="s">
        <v>60</v>
      </c>
      <c r="AA23" s="44" t="s">
        <v>154</v>
      </c>
      <c r="AB23" s="47"/>
    </row>
    <row r="24" spans="1:28" ht="37.799999999999997" customHeight="1" x14ac:dyDescent="0.35">
      <c r="A24" s="40">
        <f t="shared" si="1"/>
        <v>20</v>
      </c>
      <c r="B24" s="40" t="s">
        <v>168</v>
      </c>
      <c r="C24" s="41" t="str">
        <f ca="1">IF(NumJourneys &gt;0, IFERROR(_xlfn.IFS(B24="", "", B24="C", VLOOKUP(D24,'[1]Case Types'!$B$6:$C$11,2,0), B24="F",IF(E24 = "All", '[1]Case Types'!$C$13, SplitAndMatch(E24, "CTMJ", 2)) ), ""),"")</f>
        <v/>
      </c>
      <c r="D24" s="48" t="s">
        <v>107</v>
      </c>
      <c r="E24" s="41" t="str">
        <f>IFERROR(VLOOKUP(D24,'[1]Supporting Features'!$B$6:$C$29,2,0),"")</f>
        <v>Service</v>
      </c>
      <c r="F24" s="49" t="s">
        <v>60</v>
      </c>
      <c r="G24" s="44"/>
      <c r="H24" s="44"/>
      <c r="I24" s="44"/>
      <c r="J24" s="44"/>
      <c r="K24" s="44"/>
      <c r="L24" s="44"/>
      <c r="M24" s="44"/>
      <c r="N24" s="44"/>
      <c r="O24" s="44"/>
      <c r="P24" s="44"/>
      <c r="Q24" s="44"/>
      <c r="R24" s="44"/>
      <c r="S24" s="44"/>
      <c r="T24" s="44"/>
      <c r="U24" s="44" t="s">
        <v>166</v>
      </c>
      <c r="V24" s="45">
        <v>0.5</v>
      </c>
      <c r="W24" s="45">
        <v>0.5</v>
      </c>
      <c r="X24" s="45">
        <v>0</v>
      </c>
      <c r="Y24" s="46">
        <v>0</v>
      </c>
      <c r="Z24" s="44" t="s">
        <v>85</v>
      </c>
      <c r="AA24" s="44" t="s">
        <v>58</v>
      </c>
      <c r="AB24" s="47"/>
    </row>
    <row r="25" spans="1:28" ht="37.799999999999997" customHeight="1" x14ac:dyDescent="0.35">
      <c r="A25" s="40">
        <f t="shared" si="1"/>
        <v>21</v>
      </c>
      <c r="B25" s="40" t="s">
        <v>168</v>
      </c>
      <c r="C25" s="41" t="str">
        <f ca="1">IF(NumJourneys &gt;0, IFERROR(_xlfn.IFS(B25="", "", B25="C", VLOOKUP(D25,'[1]Case Types'!$B$6:$C$11,2,0), B25="F",IF(E25 = "All", '[1]Case Types'!$C$13, SplitAndMatch(E25, "CTMJ", 2)) ), ""),"")</f>
        <v/>
      </c>
      <c r="D25" s="48" t="s">
        <v>109</v>
      </c>
      <c r="E25" s="41" t="str">
        <f>IFERROR(VLOOKUP(D25,'[1]Supporting Features'!$B$6:$C$29,2,0),"")</f>
        <v>Service</v>
      </c>
      <c r="F25" s="49" t="s">
        <v>74</v>
      </c>
      <c r="G25" s="44"/>
      <c r="H25" s="44"/>
      <c r="I25" s="44"/>
      <c r="J25" s="44"/>
      <c r="K25" s="44"/>
      <c r="L25" s="44"/>
      <c r="M25" s="44"/>
      <c r="N25" s="44"/>
      <c r="O25" s="44"/>
      <c r="P25" s="44"/>
      <c r="Q25" s="44"/>
      <c r="R25" s="44"/>
      <c r="S25" s="44"/>
      <c r="T25" s="44" t="s">
        <v>166</v>
      </c>
      <c r="U25" s="44"/>
      <c r="V25" s="45">
        <v>0.5</v>
      </c>
      <c r="W25" s="45">
        <v>0.5</v>
      </c>
      <c r="X25" s="45">
        <v>0</v>
      </c>
      <c r="Y25" s="46">
        <v>0</v>
      </c>
      <c r="Z25" s="44" t="s">
        <v>60</v>
      </c>
      <c r="AA25" s="44" t="s">
        <v>154</v>
      </c>
      <c r="AB25" s="47"/>
    </row>
    <row r="26" spans="1:28" ht="37.799999999999997" customHeight="1" x14ac:dyDescent="0.35">
      <c r="A26" s="40">
        <f t="shared" si="1"/>
        <v>22</v>
      </c>
      <c r="B26" s="40" t="s">
        <v>168</v>
      </c>
      <c r="C26" s="41" t="str">
        <f ca="1">IF(NumJourneys &gt;0, IFERROR(_xlfn.IFS(B26="", "", B26="C", VLOOKUP(D26,'[1]Case Types'!$B$6:$C$11,2,0), B26="F",IF(E26 = "All", '[1]Case Types'!$C$13, SplitAndMatch(E26, "CTMJ", 2)) ), ""),"")</f>
        <v/>
      </c>
      <c r="D26" s="48" t="s">
        <v>111</v>
      </c>
      <c r="E26" s="41" t="str">
        <f>IFERROR(VLOOKUP(D26,'[1]Supporting Features'!$B$6:$C$29,2,0),"")</f>
        <v>Service</v>
      </c>
      <c r="F26" s="49" t="s">
        <v>74</v>
      </c>
      <c r="G26" s="44"/>
      <c r="H26" s="44"/>
      <c r="I26" s="44"/>
      <c r="J26" s="44"/>
      <c r="K26" s="44"/>
      <c r="L26" s="44"/>
      <c r="M26" s="44"/>
      <c r="N26" s="44"/>
      <c r="O26" s="44"/>
      <c r="P26" s="44"/>
      <c r="Q26" s="44"/>
      <c r="R26" s="44"/>
      <c r="S26" s="44"/>
      <c r="T26" s="44" t="s">
        <v>166</v>
      </c>
      <c r="U26" s="44"/>
      <c r="V26" s="45">
        <v>0.5</v>
      </c>
      <c r="W26" s="45">
        <v>0.5</v>
      </c>
      <c r="X26" s="45">
        <v>0</v>
      </c>
      <c r="Y26" s="46">
        <v>0</v>
      </c>
      <c r="Z26" s="44" t="s">
        <v>60</v>
      </c>
      <c r="AA26" s="44" t="s">
        <v>154</v>
      </c>
      <c r="AB26" s="47"/>
    </row>
    <row r="27" spans="1:28" ht="37.799999999999997" customHeight="1" x14ac:dyDescent="0.35">
      <c r="A27" s="40">
        <f t="shared" si="1"/>
        <v>23</v>
      </c>
      <c r="B27" s="40" t="s">
        <v>168</v>
      </c>
      <c r="C27" s="41" t="str">
        <f ca="1">IF(NumJourneys &gt;0, IFERROR(_xlfn.IFS(B27="", "", B27="C", VLOOKUP(D27,'[1]Case Types'!$B$6:$C$11,2,0), B27="F",IF(E27 = "All", '[1]Case Types'!$C$13, SplitAndMatch(E27, "CTMJ", 2)) ), ""),"")</f>
        <v/>
      </c>
      <c r="D27" s="48" t="s">
        <v>42</v>
      </c>
      <c r="E27" s="41" t="str">
        <f>IFERROR(VLOOKUP(D27,'[1]Supporting Features'!$B$6:$C$29,2,0),"")</f>
        <v>Membership application</v>
      </c>
      <c r="F27" s="49" t="s">
        <v>60</v>
      </c>
      <c r="G27" s="44" t="s">
        <v>166</v>
      </c>
      <c r="H27" s="44"/>
      <c r="I27" s="44" t="s">
        <v>166</v>
      </c>
      <c r="J27" s="44" t="s">
        <v>166</v>
      </c>
      <c r="K27" s="44" t="s">
        <v>166</v>
      </c>
      <c r="L27" s="44" t="s">
        <v>166</v>
      </c>
      <c r="M27" s="44"/>
      <c r="N27" s="44"/>
      <c r="O27" s="44"/>
      <c r="P27" s="44"/>
      <c r="Q27" s="44"/>
      <c r="R27" s="44" t="s">
        <v>166</v>
      </c>
      <c r="S27" s="44" t="s">
        <v>166</v>
      </c>
      <c r="T27" s="44"/>
      <c r="U27" s="44"/>
      <c r="V27" s="45">
        <v>0.75</v>
      </c>
      <c r="W27" s="45">
        <v>0.25</v>
      </c>
      <c r="X27" s="45">
        <v>0</v>
      </c>
      <c r="Y27" s="46">
        <v>0</v>
      </c>
      <c r="Z27" s="44" t="s">
        <v>63</v>
      </c>
      <c r="AA27" s="44" t="s">
        <v>167</v>
      </c>
      <c r="AB27" s="47"/>
    </row>
    <row r="28" spans="1:28" ht="37.799999999999997" customHeight="1" x14ac:dyDescent="0.35">
      <c r="A28" s="40">
        <f t="shared" si="1"/>
        <v>24</v>
      </c>
      <c r="B28" s="40" t="s">
        <v>168</v>
      </c>
      <c r="C28" s="41" t="str">
        <f ca="1">IF(NumJourneys &gt;0, IFERROR(_xlfn.IFS(B28="", "", B28="C", VLOOKUP(D28,'[1]Case Types'!$B$6:$C$11,2,0), B28="F",IF(E28 = "All", '[1]Case Types'!$C$13, SplitAndMatch(E28, "CTMJ", 2)) ), ""),"")</f>
        <v/>
      </c>
      <c r="D28" s="48" t="s">
        <v>46</v>
      </c>
      <c r="E28" s="41" t="str">
        <f>IFERROR(VLOOKUP(D28,'[1]Supporting Features'!$B$6:$C$29,2,0),"")</f>
        <v xml:space="preserve">Membership renewal </v>
      </c>
      <c r="F28" s="49" t="s">
        <v>63</v>
      </c>
      <c r="G28" s="44" t="s">
        <v>166</v>
      </c>
      <c r="H28" s="44"/>
      <c r="I28" s="44" t="s">
        <v>166</v>
      </c>
      <c r="J28" s="44" t="s">
        <v>166</v>
      </c>
      <c r="K28" s="44" t="s">
        <v>166</v>
      </c>
      <c r="L28" s="44" t="s">
        <v>166</v>
      </c>
      <c r="M28" s="44"/>
      <c r="N28" s="44"/>
      <c r="O28" s="44"/>
      <c r="P28" s="44"/>
      <c r="Q28" s="44"/>
      <c r="R28" s="44" t="s">
        <v>166</v>
      </c>
      <c r="S28" s="44" t="s">
        <v>166</v>
      </c>
      <c r="T28" s="44"/>
      <c r="U28" s="44"/>
      <c r="V28" s="45">
        <v>0.25</v>
      </c>
      <c r="W28" s="45">
        <v>0.5</v>
      </c>
      <c r="X28" s="45">
        <v>0.5</v>
      </c>
      <c r="Y28" s="46">
        <v>0</v>
      </c>
      <c r="Z28" s="44" t="s">
        <v>63</v>
      </c>
      <c r="AA28" s="44" t="s">
        <v>167</v>
      </c>
      <c r="AB28" s="47"/>
    </row>
    <row r="29" spans="1:28" ht="37.799999999999997" customHeight="1" x14ac:dyDescent="0.35">
      <c r="A29" s="40">
        <f t="shared" si="1"/>
        <v>25</v>
      </c>
      <c r="B29" s="40" t="s">
        <v>168</v>
      </c>
      <c r="C29" s="41" t="str">
        <f ca="1">IF(NumJourneys &gt;0, IFERROR(_xlfn.IFS(B29="", "", B29="C", VLOOKUP(D29,'[1]Case Types'!$B$6:$C$11,2,0), B29="F",IF(E29 = "All", '[1]Case Types'!$C$13, SplitAndMatch(E29, "CTMJ", 2)) ), ""),"")</f>
        <v/>
      </c>
      <c r="D29" s="48" t="s">
        <v>115</v>
      </c>
      <c r="E29" s="41" t="str">
        <f>IFERROR(VLOOKUP(D29,'[1]Supporting Features'!$B$6:$C$29,2,0),"")</f>
        <v>Roadside assistance request</v>
      </c>
      <c r="F29" s="49" t="s">
        <v>60</v>
      </c>
      <c r="G29" s="44"/>
      <c r="H29" s="44"/>
      <c r="I29" s="44"/>
      <c r="J29" s="44"/>
      <c r="K29" s="44"/>
      <c r="L29" s="44"/>
      <c r="M29" s="44"/>
      <c r="N29" s="44"/>
      <c r="O29" s="44"/>
      <c r="P29" s="44"/>
      <c r="Q29" s="44"/>
      <c r="R29" s="44" t="s">
        <v>166</v>
      </c>
      <c r="S29" s="44" t="s">
        <v>166</v>
      </c>
      <c r="T29" s="44"/>
      <c r="U29" s="44"/>
      <c r="V29" s="45">
        <v>0.25</v>
      </c>
      <c r="W29" s="45">
        <v>0.5</v>
      </c>
      <c r="X29" s="45">
        <v>0.5</v>
      </c>
      <c r="Y29" s="46">
        <v>0</v>
      </c>
      <c r="Z29" s="44" t="s">
        <v>60</v>
      </c>
      <c r="AA29" s="44" t="s">
        <v>167</v>
      </c>
      <c r="AB29" s="47"/>
    </row>
    <row r="30" spans="1:28" ht="37.799999999999997" customHeight="1" x14ac:dyDescent="0.35">
      <c r="A30" s="40">
        <f t="shared" si="1"/>
        <v>26</v>
      </c>
      <c r="B30" s="40" t="s">
        <v>168</v>
      </c>
      <c r="C30" s="41" t="str">
        <f ca="1">IF(NumJourneys &gt;0, IFERROR(_xlfn.IFS(B30="", "", B30="C", VLOOKUP(D30,'[1]Case Types'!$B$6:$C$11,2,0), B30="F",IF(E30 = "All", '[1]Case Types'!$C$13, SplitAndMatch(E30, "CTMJ", 2)) ), ""),"")</f>
        <v/>
      </c>
      <c r="D30" s="48" t="s">
        <v>117</v>
      </c>
      <c r="E30" s="41" t="str">
        <f>IFERROR(VLOOKUP(D30,'[1]Supporting Features'!$B$6:$C$29,2,0),"")</f>
        <v>Roadside assistance request</v>
      </c>
      <c r="F30" s="49" t="s">
        <v>74</v>
      </c>
      <c r="G30" s="44"/>
      <c r="H30" s="44"/>
      <c r="I30" s="44"/>
      <c r="J30" s="44"/>
      <c r="K30" s="44"/>
      <c r="L30" s="44"/>
      <c r="M30" s="44"/>
      <c r="N30" s="44"/>
      <c r="O30" s="44"/>
      <c r="P30" s="44"/>
      <c r="Q30" s="44"/>
      <c r="R30" s="44"/>
      <c r="S30" s="44"/>
      <c r="T30" s="44"/>
      <c r="U30" s="44"/>
      <c r="V30" s="45">
        <v>0.25</v>
      </c>
      <c r="W30" s="45">
        <v>0.5</v>
      </c>
      <c r="X30" s="45">
        <v>0.5</v>
      </c>
      <c r="Y30" s="46">
        <v>0</v>
      </c>
      <c r="Z30" s="44" t="s">
        <v>60</v>
      </c>
      <c r="AA30" s="44" t="s">
        <v>167</v>
      </c>
      <c r="AB30" s="47"/>
    </row>
  </sheetData>
  <mergeCells count="5">
    <mergeCell ref="A1:AB1"/>
    <mergeCell ref="A2:F2"/>
    <mergeCell ref="G2:Q2"/>
    <mergeCell ref="R2:U2"/>
    <mergeCell ref="V2:Y2"/>
  </mergeCells>
  <dataValidations count="1">
    <dataValidation type="list" allowBlank="1" showDropDown="1" showInputMessage="1" showErrorMessage="1" errorTitle="Enter 'X' or leave blank" error="Enter 'X' or leave blank" promptTitle="Please 뿨⧴_x0000__x0000__x0007__x0000__x0000__x0010__x0000__x0000_㿿_x0000__xffff__xffff__x0000__x0000_select" sqref="G4:U30" xr:uid="{2D6D411F-5E98-462D-B4A1-601A00450722}">
      <formula1>"x, X"</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Project Summary</vt:lpstr>
      <vt:lpstr>Assumptions</vt:lpstr>
      <vt:lpstr>Microjourneys</vt:lpstr>
      <vt:lpstr>Case Types</vt:lpstr>
      <vt:lpstr>Supporting Features</vt:lpstr>
      <vt:lpstr>Interfaces</vt:lpstr>
      <vt:lpstr>Personas</vt:lpstr>
      <vt:lpstr>Reports</vt:lpstr>
      <vt:lpstr>Work Backlog</vt:lpstr>
      <vt:lpstr>Project Attributes</vt:lpstr>
      <vt:lpstr>Reference Sizing</vt:lpstr>
      <vt:lpstr>DSMpkg</vt:lpstr>
      <vt:lpstr>RobotFlag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Lippa, Susan</dc:creator>
  <cp:lastModifiedBy>Lippa, Sue</cp:lastModifiedBy>
  <dcterms:created xsi:type="dcterms:W3CDTF">2023-06-14T15:16:08Z</dcterms:created>
  <dcterms:modified xsi:type="dcterms:W3CDTF">2023-10-07T14:20:02Z</dcterms:modified>
</cp:coreProperties>
</file>